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10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  <sheet name="лист" sheetId="11" r:id="rId11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10">'лист'!$A$1:$AE$95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<sst xmlns="http://schemas.openxmlformats.org/spreadsheetml/2006/main" count="1068" uniqueCount="70">
  <si>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</si>
  <si>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</si>
  <si>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</si>
  <si>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</si>
  <si>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</si>
  <si>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</si>
  <si>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</si>
  <si>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</si>
  <si>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</si>
  <si>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</si>
  <si>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</si>
  <si>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</si>
  <si>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</si>
  <si>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</si>
  <si>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</si>
  <si>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</si>
  <si>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</si>
  <si>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</si>
  <si>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</si>
  <si>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</si>
  <si>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</si>
  <si>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</si>
  <si>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</si>
  <si>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</si>
  <si>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</si>
  <si>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</si>
  <si>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</si>
  <si>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</si>
  <si>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</si>
  <si>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</si>
  <si>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</si>
  <si>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</si>
  <si>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</si>
  <si>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</si>
  <si>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</si>
  <si>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</si>
  <si>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</si>
  <si>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</si>
  <si>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</si>
  <si>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</si>
  <si>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</si>
  <si>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</si>
  <si>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</si>
  <si>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</si>
  <si>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</si>
  <si>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</si>
  <si>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</si>
  <si>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</si>
  <si>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</si>
  <si>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</si>
  <si>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</si>
  <si>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</si>
  <si>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</si>
  <si>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</si>
  <si>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</si>
  <si>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</si>
  <si>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</si>
  <si>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</si>
  <si>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</si>
  <si>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</si>
  <si>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</si>
  <si>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</si>
  <si>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</si>
  <si>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</si>
  <si>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</si>
  <si>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</si>
  <si>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</si>
  <si>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</si>
  <si>
    <t>по міському бюджету м.Черкаси у ЛИСТОПАДІ 2014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</si>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</sst>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40753.7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>
        <v>18897.8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11141.000000000002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>
        <v>666.7</v>
      </c>
      <c r="P8" s="56">
        <v>427.2</v>
      </c>
      <c r="Q8" s="56">
        <v>319.7</v>
      </c>
      <c r="R8" s="56">
        <v>410.1</v>
      </c>
      <c r="S8" s="58">
        <v>420.5</v>
      </c>
      <c r="T8" s="58">
        <v>537.2</v>
      </c>
      <c r="U8" s="56">
        <v>431.1</v>
      </c>
      <c r="V8" s="57">
        <v>220.6</v>
      </c>
      <c r="W8" s="57">
        <v>238.8</v>
      </c>
      <c r="X8" s="57">
        <v>440.7</v>
      </c>
      <c r="Y8" s="57">
        <v>750</v>
      </c>
      <c r="Z8" s="56">
        <v>1006.2</v>
      </c>
      <c r="AA8" s="24"/>
      <c r="AB8" s="24"/>
      <c r="AC8" s="63">
        <v>0.8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59842.8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667.6</v>
      </c>
      <c r="P9" s="25">
        <f t="shared" si="0"/>
        <v>682</v>
      </c>
      <c r="Q9" s="25">
        <f t="shared" si="0"/>
        <v>1202.6999999999998</v>
      </c>
      <c r="R9" s="25">
        <f t="shared" si="0"/>
        <v>410.09999999999997</v>
      </c>
      <c r="S9" s="25">
        <f t="shared" si="0"/>
        <v>420.5</v>
      </c>
      <c r="T9" s="25">
        <f t="shared" si="0"/>
        <v>51.3</v>
      </c>
      <c r="U9" s="25">
        <f t="shared" si="0"/>
        <v>160.8</v>
      </c>
      <c r="V9" s="25">
        <f t="shared" si="0"/>
        <v>976.7999999999998</v>
      </c>
      <c r="W9" s="25">
        <f t="shared" si="0"/>
        <v>238.8</v>
      </c>
      <c r="X9" s="25">
        <f t="shared" si="0"/>
        <v>19338.5</v>
      </c>
      <c r="Y9" s="25">
        <f t="shared" si="0"/>
        <v>548.3</v>
      </c>
      <c r="Z9" s="25">
        <f t="shared" si="0"/>
        <v>1207.1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51893.90000000001</v>
      </c>
      <c r="AE9" s="51">
        <f>AE10+AE15+AE23+AE31+AE45+AE50+AE51+AE58+AE59+AE68+AE69+AE72+AE84+AE77+AE79+AE78+AE66+AE85+AE87+AE86+AE67+AE38+AE88</f>
        <v>28781.099999999995</v>
      </c>
      <c r="AG9" s="50"/>
    </row>
    <row r="10" spans="1:31" ht="15.75">
      <c r="A10" s="4" t="s">
        <v>4</v>
      </c>
      <c r="B10" s="23">
        <f>4665.2-451.1-0.1</f>
        <v>4213.999999999999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>
        <v>27.9</v>
      </c>
      <c r="P10" s="23">
        <v>15.2</v>
      </c>
      <c r="Q10" s="23">
        <v>26</v>
      </c>
      <c r="R10" s="23">
        <v>1.7</v>
      </c>
      <c r="S10" s="27">
        <v>2.6</v>
      </c>
      <c r="T10" s="27">
        <v>0.3</v>
      </c>
      <c r="U10" s="27">
        <v>160.8</v>
      </c>
      <c r="V10" s="23">
        <v>738.4</v>
      </c>
      <c r="W10" s="28"/>
      <c r="X10" s="27">
        <v>677.5</v>
      </c>
      <c r="Y10" s="27">
        <v>0.6</v>
      </c>
      <c r="Z10" s="23"/>
      <c r="AA10" s="23"/>
      <c r="AB10" s="23"/>
      <c r="AC10" s="23"/>
      <c r="AD10" s="23">
        <f aca="true" t="shared" si="1" ref="AD10:AD56">SUM(D10:AB10)</f>
        <v>3048.2</v>
      </c>
      <c r="AE10" s="28">
        <f>B10+C10-AD10</f>
        <v>2338.499999999999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>
        <v>0.3</v>
      </c>
      <c r="U11" s="27">
        <v>160.8</v>
      </c>
      <c r="V11" s="23">
        <v>738.2</v>
      </c>
      <c r="W11" s="27"/>
      <c r="X11" s="27">
        <v>677.5</v>
      </c>
      <c r="Y11" s="27"/>
      <c r="Z11" s="23"/>
      <c r="AA11" s="23"/>
      <c r="AB11" s="23"/>
      <c r="AC11" s="23"/>
      <c r="AD11" s="23">
        <f t="shared" si="1"/>
        <v>2791.8999999999996</v>
      </c>
      <c r="AE11" s="28">
        <f>B11+C11-AD11</f>
        <v>1032.4</v>
      </c>
    </row>
    <row r="12" spans="1:31" ht="15.75">
      <c r="A12" s="3" t="s">
        <v>2</v>
      </c>
      <c r="B12" s="37">
        <f>319.9-40+0.1</f>
        <v>280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>
        <v>6</v>
      </c>
      <c r="Q12" s="23"/>
      <c r="R12" s="23"/>
      <c r="S12" s="27">
        <v>2.6</v>
      </c>
      <c r="T12" s="27"/>
      <c r="U12" s="27"/>
      <c r="V12" s="23">
        <v>0.2</v>
      </c>
      <c r="W12" s="27"/>
      <c r="X12" s="27"/>
      <c r="Y12" s="27"/>
      <c r="Z12" s="23"/>
      <c r="AA12" s="23"/>
      <c r="AB12" s="23"/>
      <c r="AC12" s="23"/>
      <c r="AD12" s="23">
        <f t="shared" si="1"/>
        <v>35.300000000000004</v>
      </c>
      <c r="AE12" s="28">
        <f>B12+C12-AD12</f>
        <v>324.2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326.8999999999992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27.9</v>
      </c>
      <c r="P14" s="23">
        <f t="shared" si="2"/>
        <v>9.2</v>
      </c>
      <c r="Q14" s="23">
        <f t="shared" si="2"/>
        <v>26</v>
      </c>
      <c r="R14" s="23">
        <f t="shared" si="2"/>
        <v>1.7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-6.822320486321587E-14</v>
      </c>
      <c r="W14" s="23">
        <f t="shared" si="2"/>
        <v>0</v>
      </c>
      <c r="X14" s="23">
        <f t="shared" si="2"/>
        <v>0</v>
      </c>
      <c r="Y14" s="23">
        <f t="shared" si="2"/>
        <v>0.6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220.99999999999983</v>
      </c>
      <c r="AE14" s="28">
        <f>AE10-AE11-AE12-AE13</f>
        <v>981.899999999999</v>
      </c>
    </row>
    <row r="15" spans="1:31" ht="15" customHeight="1">
      <c r="A15" s="4" t="s">
        <v>6</v>
      </c>
      <c r="B15" s="23">
        <f>23863+99+1778.8</f>
        <v>25740.8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>
        <v>31.2</v>
      </c>
      <c r="P15" s="23">
        <v>290.4</v>
      </c>
      <c r="Q15" s="28">
        <v>25.9</v>
      </c>
      <c r="R15" s="23">
        <v>2.9</v>
      </c>
      <c r="S15" s="27">
        <v>212.7</v>
      </c>
      <c r="T15" s="27">
        <v>1</v>
      </c>
      <c r="U15" s="27"/>
      <c r="V15" s="23">
        <v>0.4</v>
      </c>
      <c r="W15" s="27">
        <v>1.4</v>
      </c>
      <c r="X15" s="27">
        <v>11140.7</v>
      </c>
      <c r="Y15" s="27"/>
      <c r="Z15" s="23"/>
      <c r="AA15" s="23"/>
      <c r="AB15" s="23"/>
      <c r="AC15" s="23"/>
      <c r="AD15" s="28">
        <f t="shared" si="1"/>
        <v>23262.6</v>
      </c>
      <c r="AE15" s="28">
        <f aca="true" t="shared" si="3" ref="AE15:AE29">B15+C15-AD15</f>
        <v>5668.100000000002</v>
      </c>
    </row>
    <row r="16" spans="1:32" ht="15.75">
      <c r="A16" s="3" t="s">
        <v>5</v>
      </c>
      <c r="B16" s="23">
        <f>17980+99+1778.8</f>
        <v>19857.8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>
        <v>4</v>
      </c>
      <c r="Q16" s="28"/>
      <c r="R16" s="23"/>
      <c r="S16" s="27"/>
      <c r="T16" s="27"/>
      <c r="U16" s="27"/>
      <c r="V16" s="23"/>
      <c r="W16" s="27"/>
      <c r="X16" s="27">
        <v>11140.7</v>
      </c>
      <c r="Y16" s="27"/>
      <c r="Z16" s="23"/>
      <c r="AA16" s="23"/>
      <c r="AB16" s="23"/>
      <c r="AC16" s="23"/>
      <c r="AD16" s="28">
        <f t="shared" si="1"/>
        <v>20832.1</v>
      </c>
      <c r="AE16" s="28">
        <f t="shared" si="3"/>
        <v>639.2999999999993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>
        <v>1.6</v>
      </c>
      <c r="Q17" s="28"/>
      <c r="R17" s="23">
        <v>2.2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7.000000000000001</v>
      </c>
      <c r="AE17" s="28">
        <f t="shared" si="3"/>
        <v>20.8</v>
      </c>
    </row>
    <row r="18" spans="1:31" ht="15.75">
      <c r="A18" s="3" t="s">
        <v>1</v>
      </c>
      <c r="B18" s="23">
        <f>1689+157+0.1</f>
        <v>1846.1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>
        <v>0.4</v>
      </c>
      <c r="P18" s="23">
        <v>181.4</v>
      </c>
      <c r="Q18" s="28"/>
      <c r="R18" s="23"/>
      <c r="S18" s="27">
        <v>146.4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1839.9000000000003</v>
      </c>
      <c r="AE18" s="28">
        <f t="shared" si="3"/>
        <v>730.5999999999997</v>
      </c>
    </row>
    <row r="19" spans="1:31" ht="15.75">
      <c r="A19" s="3" t="s">
        <v>2</v>
      </c>
      <c r="B19" s="23">
        <f>3964.7-157+0.1</f>
        <v>3807.7999999999997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>
        <v>0.5</v>
      </c>
      <c r="P19" s="23">
        <v>48.2</v>
      </c>
      <c r="Q19" s="28"/>
      <c r="R19" s="23">
        <v>0.7</v>
      </c>
      <c r="S19" s="27">
        <v>66.3</v>
      </c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399</v>
      </c>
      <c r="AE19" s="28">
        <f t="shared" si="3"/>
        <v>3577.2</v>
      </c>
    </row>
    <row r="20" spans="1:31" ht="15.75">
      <c r="A20" s="3" t="s">
        <v>17</v>
      </c>
      <c r="B20" s="23">
        <f>13.8+1.1-0.1</f>
        <v>14.8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>
        <v>13.4</v>
      </c>
      <c r="R20" s="23"/>
      <c r="S20" s="27"/>
      <c r="T20" s="27">
        <v>1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30.800000000000004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190.80000000000035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30.3</v>
      </c>
      <c r="P22" s="23">
        <f t="shared" si="4"/>
        <v>55.199999999999946</v>
      </c>
      <c r="Q22" s="23">
        <f t="shared" si="4"/>
        <v>12.499999999999998</v>
      </c>
      <c r="R22" s="23">
        <f t="shared" si="4"/>
        <v>-2.220446049250313E-16</v>
      </c>
      <c r="S22" s="23">
        <f t="shared" si="4"/>
        <v>-1.4210854715202004E-14</v>
      </c>
      <c r="T22" s="23">
        <f t="shared" si="4"/>
        <v>0</v>
      </c>
      <c r="U22" s="23">
        <f t="shared" si="4"/>
        <v>0</v>
      </c>
      <c r="V22" s="23">
        <f t="shared" si="4"/>
        <v>0.4</v>
      </c>
      <c r="W22" s="23">
        <f t="shared" si="4"/>
        <v>1.4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170.19999999999908</v>
      </c>
      <c r="AE22" s="28">
        <f t="shared" si="3"/>
        <v>669.4000000000015</v>
      </c>
    </row>
    <row r="23" spans="1:31" ht="15" customHeight="1">
      <c r="A23" s="4" t="s">
        <v>7</v>
      </c>
      <c r="B23" s="23">
        <f>13133+739.4+4754.8+91.6-0.1</f>
        <v>18718.7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>
        <v>126.9</v>
      </c>
      <c r="P23" s="23">
        <v>105.1</v>
      </c>
      <c r="Q23" s="28">
        <v>954.3</v>
      </c>
      <c r="R23" s="28">
        <v>107.9</v>
      </c>
      <c r="S23" s="27">
        <v>144.7</v>
      </c>
      <c r="T23" s="27"/>
      <c r="U23" s="27"/>
      <c r="V23" s="23">
        <v>12.3</v>
      </c>
      <c r="W23" s="27"/>
      <c r="X23" s="27">
        <v>5567</v>
      </c>
      <c r="Y23" s="27">
        <v>455.4</v>
      </c>
      <c r="Z23" s="23">
        <v>1041.1</v>
      </c>
      <c r="AA23" s="23"/>
      <c r="AB23" s="23"/>
      <c r="AC23" s="23"/>
      <c r="AD23" s="28">
        <f t="shared" si="1"/>
        <v>15958.8</v>
      </c>
      <c r="AE23" s="28">
        <f t="shared" si="3"/>
        <v>5086.5</v>
      </c>
    </row>
    <row r="24" spans="1:32" ht="15.75">
      <c r="A24" s="3" t="s">
        <v>5</v>
      </c>
      <c r="B24" s="23">
        <f>7035.2+739.4+4641.9+91.6-0.1</f>
        <v>12508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>
        <v>12.3</v>
      </c>
      <c r="W24" s="27"/>
      <c r="X24" s="27">
        <v>5567</v>
      </c>
      <c r="Y24" s="27">
        <v>103.7</v>
      </c>
      <c r="Z24" s="23">
        <v>1041.1</v>
      </c>
      <c r="AA24" s="23"/>
      <c r="AB24" s="23"/>
      <c r="AC24" s="23"/>
      <c r="AD24" s="28">
        <f t="shared" si="1"/>
        <v>12497.6</v>
      </c>
      <c r="AE24" s="28">
        <f t="shared" si="3"/>
        <v>12.600000000000364</v>
      </c>
      <c r="AF24" s="6"/>
    </row>
    <row r="25" spans="1:31" ht="15.75">
      <c r="A25" s="3" t="s">
        <v>3</v>
      </c>
      <c r="B25" s="23">
        <f>2809.8+32.9+0.1</f>
        <v>2842.8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>
        <v>548.9</v>
      </c>
      <c r="R25" s="23">
        <v>107.9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1417.2</v>
      </c>
      <c r="AE25" s="28">
        <f t="shared" si="3"/>
        <v>1701.8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>
        <v>81.6</v>
      </c>
      <c r="R26" s="23"/>
      <c r="S26" s="27">
        <v>3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212.3</v>
      </c>
      <c r="AE26" s="28">
        <f t="shared" si="3"/>
        <v>137.8</v>
      </c>
    </row>
    <row r="27" spans="1:31" ht="15.75">
      <c r="A27" s="3" t="s">
        <v>2</v>
      </c>
      <c r="B27" s="23">
        <v>2219.5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>
        <v>177.2</v>
      </c>
      <c r="R27" s="23"/>
      <c r="S27" s="27">
        <v>141.7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664.7</v>
      </c>
      <c r="AE27" s="28">
        <f t="shared" si="3"/>
        <v>1727.2</v>
      </c>
    </row>
    <row r="28" spans="1:31" ht="15.75">
      <c r="A28" s="3" t="s">
        <v>17</v>
      </c>
      <c r="B28" s="23">
        <v>117.5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>
        <v>56.5</v>
      </c>
      <c r="P28" s="23"/>
      <c r="Q28" s="28">
        <v>0.1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112.5</v>
      </c>
      <c r="AE28" s="28">
        <f t="shared" si="3"/>
        <v>41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715.3000000000006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70.4</v>
      </c>
      <c r="P30" s="23">
        <f t="shared" si="5"/>
        <v>105.1</v>
      </c>
      <c r="Q30" s="23">
        <f t="shared" si="5"/>
        <v>146.49999999999997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351.7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1054.5000000000005</v>
      </c>
      <c r="AE30" s="28">
        <f>AE23-AE24-AE25-AE26-AE27-AE28-AE29</f>
        <v>1466.0999999999992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>
        <v>0.8</v>
      </c>
      <c r="Q31" s="28">
        <v>0.1</v>
      </c>
      <c r="R31" s="23"/>
      <c r="S31" s="27"/>
      <c r="T31" s="27"/>
      <c r="U31" s="27"/>
      <c r="V31" s="27">
        <v>79.3</v>
      </c>
      <c r="W31" s="27"/>
      <c r="X31" s="27"/>
      <c r="Y31" s="27"/>
      <c r="Z31" s="23"/>
      <c r="AA31" s="23"/>
      <c r="AB31" s="23"/>
      <c r="AC31" s="23"/>
      <c r="AD31" s="28">
        <f t="shared" si="1"/>
        <v>124.6</v>
      </c>
      <c r="AE31" s="28">
        <f aca="true" t="shared" si="6" ref="AE31:AE36">B31+C31-AD31</f>
        <v>72.80000000000001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>
        <v>79.3</v>
      </c>
      <c r="W32" s="27"/>
      <c r="X32" s="27"/>
      <c r="Y32" s="27"/>
      <c r="Z32" s="23"/>
      <c r="AA32" s="23"/>
      <c r="AB32" s="23"/>
      <c r="AC32" s="23"/>
      <c r="AD32" s="28">
        <f t="shared" si="1"/>
        <v>121.6</v>
      </c>
      <c r="AE32" s="28">
        <f t="shared" si="6"/>
        <v>22.5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0.5</v>
      </c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1.9</v>
      </c>
      <c r="AE34" s="28">
        <f t="shared" si="6"/>
        <v>35.1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0.30000000000000004</v>
      </c>
      <c r="Q37" s="23">
        <f t="shared" si="7"/>
        <v>0.1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1.1</v>
      </c>
      <c r="AE37" s="28">
        <f>AE31-AE32-AE34-AE36-AE33-AE35</f>
        <v>15.20000000000001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>
        <v>3.2</v>
      </c>
      <c r="S38" s="27"/>
      <c r="T38" s="27"/>
      <c r="U38" s="27"/>
      <c r="V38" s="23">
        <v>8.8</v>
      </c>
      <c r="W38" s="27">
        <v>215.5</v>
      </c>
      <c r="X38" s="27">
        <v>53.1</v>
      </c>
      <c r="Y38" s="27"/>
      <c r="Z38" s="23"/>
      <c r="AA38" s="23"/>
      <c r="AB38" s="23"/>
      <c r="AC38" s="23"/>
      <c r="AD38" s="28">
        <f t="shared" si="1"/>
        <v>497.1</v>
      </c>
      <c r="AE38" s="28">
        <f aca="true" t="shared" si="8" ref="AE38:AE43">B38+C38-AD38</f>
        <v>257.6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>
        <v>8.8</v>
      </c>
      <c r="W39" s="27">
        <v>215.5</v>
      </c>
      <c r="X39" s="27">
        <v>53.1</v>
      </c>
      <c r="Y39" s="27"/>
      <c r="Z39" s="23"/>
      <c r="AA39" s="23"/>
      <c r="AB39" s="23"/>
      <c r="AC39" s="23"/>
      <c r="AD39" s="28">
        <f t="shared" si="1"/>
        <v>481.20000000000005</v>
      </c>
      <c r="AE39" s="28">
        <f t="shared" si="8"/>
        <v>79.39999999999998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67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22.299999999999983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3.2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9.99999999999999</v>
      </c>
      <c r="AE44" s="28">
        <f>AE38-AE39-AE40-AE41-AE42-AE43</f>
        <v>107.00000000000004</v>
      </c>
    </row>
    <row r="45" spans="1:31" ht="15" customHeight="1">
      <c r="A45" s="4" t="s">
        <v>15</v>
      </c>
      <c r="B45" s="37">
        <f>426.9+17.6+66.7-0.1</f>
        <v>511.09999999999997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>
        <v>14.5</v>
      </c>
      <c r="P45" s="29"/>
      <c r="Q45" s="29">
        <v>31.8</v>
      </c>
      <c r="R45" s="29"/>
      <c r="S45" s="30"/>
      <c r="T45" s="30"/>
      <c r="U45" s="29"/>
      <c r="V45" s="29">
        <v>6.7</v>
      </c>
      <c r="W45" s="30"/>
      <c r="X45" s="30"/>
      <c r="Y45" s="30">
        <v>3.9</v>
      </c>
      <c r="Z45" s="29"/>
      <c r="AA45" s="29"/>
      <c r="AB45" s="29"/>
      <c r="AC45" s="29"/>
      <c r="AD45" s="28">
        <f t="shared" si="1"/>
        <v>369.9</v>
      </c>
      <c r="AE45" s="28">
        <f>B45+C45-AD45</f>
        <v>696.6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394.2+17.6+66.7-0.6-0.2</f>
        <v>477.7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>
        <v>14.3</v>
      </c>
      <c r="P47" s="23"/>
      <c r="Q47" s="23">
        <v>26.2</v>
      </c>
      <c r="R47" s="23"/>
      <c r="S47" s="27"/>
      <c r="T47" s="27"/>
      <c r="U47" s="23"/>
      <c r="V47" s="23">
        <v>6.6</v>
      </c>
      <c r="W47" s="27"/>
      <c r="X47" s="27"/>
      <c r="Y47" s="27">
        <v>3.9</v>
      </c>
      <c r="Z47" s="23"/>
      <c r="AA47" s="23"/>
      <c r="AB47" s="23"/>
      <c r="AC47" s="23"/>
      <c r="AD47" s="28">
        <f t="shared" si="1"/>
        <v>338.80000000000007</v>
      </c>
      <c r="AE47" s="28">
        <f>B47+C47-AD47</f>
        <v>635.9999999999999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>
        <v>1.3</v>
      </c>
      <c r="R48" s="23"/>
      <c r="S48" s="23"/>
      <c r="T48" s="23"/>
      <c r="U48" s="23"/>
      <c r="V48" s="23">
        <v>6.7</v>
      </c>
      <c r="W48" s="23"/>
      <c r="X48" s="23"/>
      <c r="Y48" s="23">
        <v>3.9</v>
      </c>
      <c r="Z48" s="23"/>
      <c r="AA48" s="23"/>
      <c r="AB48" s="23"/>
      <c r="AC48" s="23"/>
      <c r="AD48" s="28">
        <f t="shared" si="1"/>
        <v>77</v>
      </c>
      <c r="AE48" s="28">
        <f>B48+C48-AD48</f>
        <v>61.30000000000001</v>
      </c>
    </row>
    <row r="49" spans="1:31" ht="15.75">
      <c r="A49" s="64" t="s">
        <v>26</v>
      </c>
      <c r="B49" s="23">
        <f aca="true" t="shared" si="10" ref="B49:AB49">B45-B46-B47</f>
        <v>33.39999999999998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0.1999999999999993</v>
      </c>
      <c r="P49" s="23">
        <f t="shared" si="10"/>
        <v>0</v>
      </c>
      <c r="Q49" s="23">
        <f t="shared" si="10"/>
        <v>5.600000000000001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0.10000000000000053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31.099999999999998</v>
      </c>
      <c r="AE49" s="28">
        <f>AE45-AE47-AE46</f>
        <v>60.600000000000136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>
        <v>300</v>
      </c>
      <c r="P50" s="23">
        <v>150</v>
      </c>
      <c r="Q50" s="23">
        <v>150</v>
      </c>
      <c r="R50" s="23">
        <v>294.4</v>
      </c>
      <c r="S50" s="27">
        <v>50</v>
      </c>
      <c r="T50" s="27">
        <v>50</v>
      </c>
      <c r="U50" s="27"/>
      <c r="V50" s="23">
        <v>50</v>
      </c>
      <c r="W50" s="27"/>
      <c r="X50" s="27">
        <v>390.7</v>
      </c>
      <c r="Y50" s="27">
        <v>47.5</v>
      </c>
      <c r="Z50" s="23">
        <v>166</v>
      </c>
      <c r="AA50" s="23"/>
      <c r="AB50" s="23"/>
      <c r="AC50" s="23"/>
      <c r="AD50" s="28">
        <f t="shared" si="1"/>
        <v>4084</v>
      </c>
      <c r="AE50" s="28">
        <f aca="true" t="shared" si="11" ref="AE50:AE56">B50+C50-AD50</f>
        <v>8208.400000000001</v>
      </c>
    </row>
    <row r="51" spans="1:32" ht="15" customHeight="1">
      <c r="A51" s="4" t="s">
        <v>9</v>
      </c>
      <c r="B51" s="45">
        <f>4210.5-361.4+0.7-0.1</f>
        <v>3849.7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>
        <v>80.2</v>
      </c>
      <c r="P51" s="23">
        <v>64.5</v>
      </c>
      <c r="Q51" s="28">
        <v>4.3</v>
      </c>
      <c r="R51" s="23"/>
      <c r="S51" s="27">
        <v>9.7</v>
      </c>
      <c r="T51" s="27"/>
      <c r="U51" s="27"/>
      <c r="V51" s="23">
        <v>47.1</v>
      </c>
      <c r="W51" s="27">
        <v>8.4</v>
      </c>
      <c r="X51" s="27">
        <v>1084.4</v>
      </c>
      <c r="Y51" s="27"/>
      <c r="Z51" s="23"/>
      <c r="AA51" s="23"/>
      <c r="AB51" s="23"/>
      <c r="AC51" s="23"/>
      <c r="AD51" s="28">
        <f t="shared" si="1"/>
        <v>2853.3</v>
      </c>
      <c r="AE51" s="23">
        <f t="shared" si="11"/>
        <v>1739.5999999999995</v>
      </c>
      <c r="AF51" s="6"/>
    </row>
    <row r="52" spans="1:32" ht="15.75">
      <c r="A52" s="3" t="s">
        <v>5</v>
      </c>
      <c r="B52" s="23">
        <f>3277.6+42.9-63.4+0.7</f>
        <v>3257.7999999999997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>
        <v>47.1</v>
      </c>
      <c r="W52" s="27"/>
      <c r="X52" s="27">
        <v>1084.4</v>
      </c>
      <c r="Y52" s="27"/>
      <c r="Z52" s="23"/>
      <c r="AA52" s="23"/>
      <c r="AB52" s="23"/>
      <c r="AC52" s="23"/>
      <c r="AD52" s="28">
        <f t="shared" si="1"/>
        <v>2273.4</v>
      </c>
      <c r="AE52" s="23">
        <f t="shared" si="11"/>
        <v>984.9999999999995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487.4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>
        <v>2.1</v>
      </c>
      <c r="R54" s="23"/>
      <c r="S54" s="27">
        <v>9.7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17.9</v>
      </c>
      <c r="AE54" s="23">
        <f t="shared" si="11"/>
        <v>473.8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101.10000000000011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80.2</v>
      </c>
      <c r="P57" s="23">
        <f t="shared" si="12"/>
        <v>64.5</v>
      </c>
      <c r="Q57" s="23">
        <f t="shared" si="12"/>
        <v>2.1999999999999997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8.4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562.0000000000001</v>
      </c>
      <c r="AE57" s="23">
        <f>AE51-AE52-AE54-AE56-AE53-AE55</f>
        <v>277.3999999999999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22.4</v>
      </c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22.4</v>
      </c>
      <c r="AE58" s="23">
        <f aca="true" t="shared" si="14" ref="AE58:AE64">B58+C58-AD58</f>
        <v>266.1</v>
      </c>
    </row>
    <row r="59" spans="1:31" ht="15" customHeight="1">
      <c r="A59" s="4" t="s">
        <v>11</v>
      </c>
      <c r="B59" s="23">
        <v>1117.8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>
        <v>29.7</v>
      </c>
      <c r="Q59" s="28">
        <v>10.3</v>
      </c>
      <c r="R59" s="23"/>
      <c r="S59" s="27"/>
      <c r="T59" s="27"/>
      <c r="U59" s="27"/>
      <c r="V59" s="23"/>
      <c r="W59" s="27"/>
      <c r="X59" s="27">
        <v>425.1</v>
      </c>
      <c r="Y59" s="27">
        <v>40.9</v>
      </c>
      <c r="Z59" s="23"/>
      <c r="AA59" s="23"/>
      <c r="AB59" s="23"/>
      <c r="AC59" s="23"/>
      <c r="AD59" s="28">
        <f t="shared" si="13"/>
        <v>871.9</v>
      </c>
      <c r="AE59" s="23">
        <f t="shared" si="14"/>
        <v>546.7999999999998</v>
      </c>
    </row>
    <row r="60" spans="1:32" ht="15.75">
      <c r="A60" s="3" t="s">
        <v>5</v>
      </c>
      <c r="B60" s="23">
        <f>607.2+58.6</f>
        <v>665.8000000000001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>
        <v>392.4</v>
      </c>
      <c r="Y60" s="27"/>
      <c r="Z60" s="23"/>
      <c r="AA60" s="23"/>
      <c r="AB60" s="23"/>
      <c r="AC60" s="23"/>
      <c r="AD60" s="28">
        <f t="shared" si="13"/>
        <v>665.4</v>
      </c>
      <c r="AE60" s="23">
        <f t="shared" si="14"/>
        <v>0.6000000000001364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f>117.2-2-18.6</f>
        <v>96.6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>
        <v>10.2</v>
      </c>
      <c r="Q62" s="28">
        <v>1.2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18.599999999999998</v>
      </c>
      <c r="AE62" s="23">
        <f t="shared" si="14"/>
        <v>90.1</v>
      </c>
      <c r="AF62" s="6"/>
    </row>
    <row r="63" spans="1:31" ht="15.75">
      <c r="A63" s="3" t="s">
        <v>2</v>
      </c>
      <c r="B63" s="23">
        <f>62.3+2-30+0.1</f>
        <v>34.4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>
        <v>3</v>
      </c>
      <c r="Q63" s="23">
        <v>0.1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9</v>
      </c>
      <c r="AE63" s="23">
        <f t="shared" si="14"/>
        <v>30.699999999999996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315.7999999999999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16.5</v>
      </c>
      <c r="Q65" s="23">
        <f t="shared" si="15"/>
        <v>9.000000000000002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32.700000000000045</v>
      </c>
      <c r="Y65" s="23">
        <f t="shared" si="15"/>
        <v>40.9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177.30000000000007</v>
      </c>
      <c r="AE65" s="23">
        <f>AE59-AE60-AE63-AE64-AE62-AE61</f>
        <v>420.99999999999966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6.5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13.600000000000001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822.9-17.6+27-50-66.7+0.1</f>
        <v>715.6999999999999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>
        <v>79.8</v>
      </c>
      <c r="P69" s="23">
        <v>3.9</v>
      </c>
      <c r="Q69" s="28"/>
      <c r="R69" s="23"/>
      <c r="S69" s="27">
        <v>0.8</v>
      </c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314.9</v>
      </c>
      <c r="AE69" s="31">
        <f t="shared" si="16"/>
        <v>2305.2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>
        <v>13.5</v>
      </c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26.9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137.4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>
        <v>7.1</v>
      </c>
      <c r="P72" s="29"/>
      <c r="Q72" s="32"/>
      <c r="R72" s="29"/>
      <c r="S72" s="30"/>
      <c r="T72" s="30"/>
      <c r="U72" s="29"/>
      <c r="V72" s="30">
        <v>33.8</v>
      </c>
      <c r="W72" s="30"/>
      <c r="X72" s="30"/>
      <c r="Y72" s="30"/>
      <c r="Z72" s="29"/>
      <c r="AA72" s="29"/>
      <c r="AB72" s="29"/>
      <c r="AC72" s="29"/>
      <c r="AD72" s="28">
        <f t="shared" si="13"/>
        <v>80.9</v>
      </c>
      <c r="AE72" s="31">
        <f t="shared" si="16"/>
        <v>627.8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>
        <v>33.8</v>
      </c>
      <c r="W73" s="30"/>
      <c r="X73" s="30"/>
      <c r="Y73" s="30"/>
      <c r="Z73" s="29"/>
      <c r="AA73" s="29"/>
      <c r="AB73" s="29"/>
      <c r="AC73" s="29"/>
      <c r="AD73" s="28">
        <f t="shared" si="13"/>
        <v>63.2</v>
      </c>
      <c r="AE73" s="31">
        <f t="shared" si="16"/>
        <v>0.9000000000000057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59842.8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667.6</v>
      </c>
      <c r="P90" s="43">
        <f t="shared" si="18"/>
        <v>682</v>
      </c>
      <c r="Q90" s="43">
        <f t="shared" si="18"/>
        <v>1202.6999999999998</v>
      </c>
      <c r="R90" s="43">
        <f t="shared" si="18"/>
        <v>410.09999999999997</v>
      </c>
      <c r="S90" s="43">
        <f t="shared" si="18"/>
        <v>420.5</v>
      </c>
      <c r="T90" s="43">
        <f t="shared" si="18"/>
        <v>51.3</v>
      </c>
      <c r="U90" s="43">
        <f t="shared" si="18"/>
        <v>160.8</v>
      </c>
      <c r="V90" s="43">
        <f t="shared" si="18"/>
        <v>976.7999999999998</v>
      </c>
      <c r="W90" s="43">
        <f t="shared" si="18"/>
        <v>238.8</v>
      </c>
      <c r="X90" s="43">
        <f>X10+X15+X23+X31+X45+X50+X51+X58+X59+X66+X68+X69+X72+X77+X78+X79+X84+X85+X86+X87+X38</f>
        <v>19338.5</v>
      </c>
      <c r="Y90" s="43">
        <f>Y10+Y15+Y23+Y31+Y45+Y50+Y51+Y58+Y59+Y66+Y68+Y69+Y72+Y77+Y78+Y79+Y84+Y85+Y86+Y87+Y38</f>
        <v>548.3</v>
      </c>
      <c r="Z90" s="43">
        <f>Z10+Z15+Z23+Z31+Z45+Z50+Z51+Z58+Z59+Z66+Z68+Z69+Z72+Z77+Z78+Z79+Z84+Z85+Z86+Z87+Z38</f>
        <v>1207.1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51893.90000000001</v>
      </c>
      <c r="AE90" s="60">
        <f>AE10+AE15+AE23+AE31+AE45+AE50+AE51+AE58+AE59+AE66+AE68+AE69+AE72+AE77+AE78+AE79+AE84+AE85+AE86+AE87+AE67+AE38+AE88</f>
        <v>28781.099999999995</v>
      </c>
    </row>
    <row r="91" spans="1:31" ht="15.75">
      <c r="A91" s="3" t="s">
        <v>5</v>
      </c>
      <c r="B91" s="23">
        <f aca="true" t="shared" si="19" ref="B91:AB91">B11+B16+B24+B32+B52+B60+B70+B39+B73</f>
        <v>40704.299999999996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4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0.3</v>
      </c>
      <c r="U91" s="23">
        <f t="shared" si="19"/>
        <v>160.8</v>
      </c>
      <c r="V91" s="23">
        <f t="shared" si="19"/>
        <v>919.4999999999999</v>
      </c>
      <c r="W91" s="23">
        <f t="shared" si="19"/>
        <v>229</v>
      </c>
      <c r="X91" s="23">
        <f t="shared" si="19"/>
        <v>18915.100000000002</v>
      </c>
      <c r="Y91" s="23">
        <f t="shared" si="19"/>
        <v>103.7</v>
      </c>
      <c r="Z91" s="23">
        <f t="shared" si="19"/>
        <v>1041.1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39739.89999999999</v>
      </c>
      <c r="AE91" s="28">
        <f>B91+C91-AD91</f>
        <v>2799.600000000006</v>
      </c>
    </row>
    <row r="92" spans="1:31" ht="15.75">
      <c r="A92" s="3" t="s">
        <v>2</v>
      </c>
      <c r="B92" s="23">
        <f aca="true" t="shared" si="20" ref="B92:X92">B12+B19+B27+B34+B54+B63+B42+B76+B71</f>
        <v>7188.899999999999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0.5</v>
      </c>
      <c r="P92" s="23">
        <f t="shared" si="20"/>
        <v>57.7</v>
      </c>
      <c r="Q92" s="23">
        <f t="shared" si="20"/>
        <v>179.39999999999998</v>
      </c>
      <c r="R92" s="23">
        <f t="shared" si="20"/>
        <v>0.7</v>
      </c>
      <c r="S92" s="23">
        <f t="shared" si="20"/>
        <v>220.29999999999995</v>
      </c>
      <c r="T92" s="23">
        <f t="shared" si="20"/>
        <v>0</v>
      </c>
      <c r="U92" s="23">
        <f t="shared" si="20"/>
        <v>0</v>
      </c>
      <c r="V92" s="23">
        <f t="shared" si="20"/>
        <v>0.2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1147.8</v>
      </c>
      <c r="AE92" s="28">
        <f>B92+C92-AD92</f>
        <v>6472.499999999998</v>
      </c>
    </row>
    <row r="93" spans="1:31" ht="15.75">
      <c r="A93" s="3" t="s">
        <v>3</v>
      </c>
      <c r="B93" s="23">
        <f aca="true" t="shared" si="21" ref="B93:Y93">B17+B25+B40+B61+B74</f>
        <v>2871.5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1.6</v>
      </c>
      <c r="Q93" s="23">
        <f t="shared" si="21"/>
        <v>548.9</v>
      </c>
      <c r="R93" s="23">
        <f t="shared" si="21"/>
        <v>110.10000000000001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1425.7999999999997</v>
      </c>
      <c r="AE93" s="28">
        <f>B93+C93-AD93</f>
        <v>1797.0000000000005</v>
      </c>
    </row>
    <row r="94" spans="1:31" ht="15.75">
      <c r="A94" s="3" t="s">
        <v>1</v>
      </c>
      <c r="B94" s="23">
        <f aca="true" t="shared" si="22" ref="B94:Y94">B18+B26+B62+B33+B41+B53+B46+B75</f>
        <v>2271.8999999999996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0.4</v>
      </c>
      <c r="P94" s="23">
        <f t="shared" si="22"/>
        <v>191.6</v>
      </c>
      <c r="Q94" s="23">
        <f t="shared" si="22"/>
        <v>82.8</v>
      </c>
      <c r="R94" s="23">
        <f t="shared" si="22"/>
        <v>0</v>
      </c>
      <c r="S94" s="23">
        <f t="shared" si="22"/>
        <v>149.4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2076.3999999999996</v>
      </c>
      <c r="AE94" s="28">
        <f>B94+C94-AD94</f>
        <v>966.5</v>
      </c>
    </row>
    <row r="95" spans="1:31" ht="15.75">
      <c r="A95" s="3" t="s">
        <v>17</v>
      </c>
      <c r="B95" s="23">
        <f aca="true" t="shared" si="23" ref="B95:AB95">B20+B28+B47+B35+B55+B13</f>
        <v>613.4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70.8</v>
      </c>
      <c r="P95" s="23">
        <f t="shared" si="23"/>
        <v>0</v>
      </c>
      <c r="Q95" s="23">
        <f t="shared" si="23"/>
        <v>39.7</v>
      </c>
      <c r="R95" s="23">
        <f t="shared" si="23"/>
        <v>0</v>
      </c>
      <c r="S95" s="23">
        <f t="shared" si="23"/>
        <v>0</v>
      </c>
      <c r="T95" s="23">
        <f t="shared" si="23"/>
        <v>1</v>
      </c>
      <c r="U95" s="23">
        <f t="shared" si="23"/>
        <v>0</v>
      </c>
      <c r="V95" s="23">
        <f t="shared" si="23"/>
        <v>6.6</v>
      </c>
      <c r="W95" s="23">
        <f t="shared" si="23"/>
        <v>0</v>
      </c>
      <c r="X95" s="23">
        <f t="shared" si="23"/>
        <v>0</v>
      </c>
      <c r="Y95" s="23">
        <f t="shared" si="23"/>
        <v>3.9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465.7</v>
      </c>
      <c r="AE95" s="28">
        <f>B95+C95-AD95</f>
        <v>711.2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7038.300000000024</v>
      </c>
      <c r="AE96" s="2">
        <f>AE90-AE91-AE92-AE93-AE94-AE95</f>
        <v>16034.299999999992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26656.999999999993</v>
      </c>
      <c r="P99" s="54">
        <f t="shared" si="24"/>
        <v>27338.999999999993</v>
      </c>
      <c r="Q99" s="54">
        <f t="shared" si="24"/>
        <v>28541.699999999993</v>
      </c>
      <c r="R99" s="54">
        <f t="shared" si="24"/>
        <v>28951.799999999992</v>
      </c>
      <c r="S99" s="54">
        <f t="shared" si="24"/>
        <v>29372.299999999992</v>
      </c>
      <c r="T99" s="54">
        <f t="shared" si="24"/>
        <v>29423.59999999999</v>
      </c>
      <c r="U99" s="54">
        <f t="shared" si="24"/>
        <v>29584.39999999999</v>
      </c>
      <c r="V99" s="54">
        <f t="shared" si="24"/>
        <v>30561.19999999999</v>
      </c>
      <c r="W99" s="54">
        <f t="shared" si="24"/>
        <v>30799.99999999999</v>
      </c>
      <c r="X99" s="54">
        <f t="shared" si="24"/>
        <v>50138.499999999985</v>
      </c>
      <c r="Y99" s="54">
        <f t="shared" si="24"/>
        <v>50686.79999999999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9" sqref="AE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19759.2</v>
      </c>
      <c r="C6" s="46"/>
      <c r="D6" s="46"/>
      <c r="E6" s="47"/>
      <c r="F6" s="47"/>
      <c r="G6" s="47">
        <v>2320.7</v>
      </c>
      <c r="H6" s="47"/>
      <c r="I6" s="47"/>
      <c r="J6" s="48"/>
      <c r="K6" s="47">
        <v>14649.3</v>
      </c>
      <c r="L6" s="47"/>
      <c r="M6" s="47"/>
      <c r="N6" s="47"/>
      <c r="O6" s="47"/>
      <c r="P6" s="47"/>
      <c r="Q6" s="47">
        <v>2789.2</v>
      </c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8336.9</v>
      </c>
      <c r="C8" s="41">
        <v>0.8</v>
      </c>
      <c r="D8" s="44">
        <v>669.3</v>
      </c>
      <c r="E8" s="56">
        <v>164.5</v>
      </c>
      <c r="F8" s="56">
        <v>732.8</v>
      </c>
      <c r="G8" s="56">
        <v>544.5</v>
      </c>
      <c r="H8" s="56">
        <v>452.5</v>
      </c>
      <c r="I8" s="56">
        <v>1064.2</v>
      </c>
      <c r="J8" s="57">
        <v>210.7</v>
      </c>
      <c r="K8" s="56">
        <v>193.9</v>
      </c>
      <c r="L8" s="56">
        <v>251.1</v>
      </c>
      <c r="M8" s="56">
        <v>263.5</v>
      </c>
      <c r="N8" s="56">
        <v>834.8</v>
      </c>
      <c r="O8" s="56">
        <v>279.8</v>
      </c>
      <c r="P8" s="56">
        <v>268.4</v>
      </c>
      <c r="Q8" s="56">
        <v>307.5</v>
      </c>
      <c r="R8" s="56">
        <v>639.1</v>
      </c>
      <c r="S8" s="58">
        <v>823.8</v>
      </c>
      <c r="T8" s="58">
        <v>280.2</v>
      </c>
      <c r="U8" s="56">
        <v>356.3</v>
      </c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AB9">B10+B15+B23+B31+B45+B50+B51+B58+B59+B68+B69+B84+B72+B77+B79+B78+B66+B85+B86+B87+B67+B38+B88</f>
        <v>49314.600000000006</v>
      </c>
      <c r="C9" s="25">
        <f t="shared" si="0"/>
        <v>28781.099999999995</v>
      </c>
      <c r="D9" s="25">
        <f t="shared" si="0"/>
        <v>670.1</v>
      </c>
      <c r="E9" s="25">
        <f t="shared" si="0"/>
        <v>164.5</v>
      </c>
      <c r="F9" s="25">
        <f t="shared" si="0"/>
        <v>732.8000000000001</v>
      </c>
      <c r="G9" s="25">
        <f t="shared" si="0"/>
        <v>2865.2</v>
      </c>
      <c r="H9" s="25">
        <f t="shared" si="0"/>
        <v>452.5</v>
      </c>
      <c r="I9" s="25">
        <f t="shared" si="0"/>
        <v>1064.2</v>
      </c>
      <c r="J9" s="25">
        <f t="shared" si="0"/>
        <v>207.4</v>
      </c>
      <c r="K9" s="25">
        <f t="shared" si="0"/>
        <v>14396.500000000002</v>
      </c>
      <c r="L9" s="25">
        <f t="shared" si="0"/>
        <v>701.1</v>
      </c>
      <c r="M9" s="25">
        <f t="shared" si="0"/>
        <v>263.5</v>
      </c>
      <c r="N9" s="25">
        <f t="shared" si="0"/>
        <v>359.5</v>
      </c>
      <c r="O9" s="25">
        <f t="shared" si="0"/>
        <v>248.5</v>
      </c>
      <c r="P9" s="25">
        <f t="shared" si="0"/>
        <v>775</v>
      </c>
      <c r="Q9" s="25">
        <f t="shared" si="0"/>
        <v>3093.6</v>
      </c>
      <c r="R9" s="25">
        <f t="shared" si="0"/>
        <v>389</v>
      </c>
      <c r="S9" s="25">
        <f t="shared" si="0"/>
        <v>977.4999999999999</v>
      </c>
      <c r="T9" s="25">
        <f t="shared" si="0"/>
        <v>379.7</v>
      </c>
      <c r="U9" s="25">
        <f t="shared" si="0"/>
        <v>356.3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28096.899999999998</v>
      </c>
      <c r="AE9" s="51">
        <f>AE10+AE15+AE23+AE31+AE45+AE50+AE51+AE58+AE59+AE68+AE69+AE72+AE84+AE77+AE79+AE78+AE66+AE85+AE87+AE86+AE67+AE38+AE88</f>
        <v>49998.799999999996</v>
      </c>
      <c r="AG9" s="50"/>
    </row>
    <row r="10" spans="1:31" ht="15.75">
      <c r="A10" s="4" t="s">
        <v>4</v>
      </c>
      <c r="B10" s="23">
        <f>3273.8-79.4-22.1</f>
        <v>3172.3</v>
      </c>
      <c r="C10" s="23">
        <v>2338.5</v>
      </c>
      <c r="D10" s="23">
        <v>2.5</v>
      </c>
      <c r="E10" s="23">
        <v>5.5</v>
      </c>
      <c r="F10" s="23">
        <v>21.7</v>
      </c>
      <c r="G10" s="23">
        <v>2.8</v>
      </c>
      <c r="H10" s="23">
        <v>6.8</v>
      </c>
      <c r="I10" s="23"/>
      <c r="J10" s="26"/>
      <c r="K10" s="23">
        <v>855.5</v>
      </c>
      <c r="L10" s="23">
        <v>390.1</v>
      </c>
      <c r="M10" s="23"/>
      <c r="N10" s="23"/>
      <c r="O10" s="28">
        <v>37.5</v>
      </c>
      <c r="P10" s="23"/>
      <c r="Q10" s="23">
        <f>3.4+13.2</f>
        <v>16.599999999999998</v>
      </c>
      <c r="R10" s="23">
        <v>69</v>
      </c>
      <c r="S10" s="27">
        <v>675.8</v>
      </c>
      <c r="T10" s="27">
        <v>161.3</v>
      </c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2245.1000000000004</v>
      </c>
      <c r="AE10" s="28">
        <f>B10+C10-AD10</f>
        <v>3265.7</v>
      </c>
    </row>
    <row r="11" spans="1:31" ht="15.75">
      <c r="A11" s="3" t="s">
        <v>5</v>
      </c>
      <c r="B11" s="23">
        <f>2830.5-3-79.4</f>
        <v>2748.1</v>
      </c>
      <c r="C11" s="23">
        <v>1032.4</v>
      </c>
      <c r="D11" s="23"/>
      <c r="E11" s="23"/>
      <c r="F11" s="23">
        <v>0.3</v>
      </c>
      <c r="G11" s="23">
        <v>2.8</v>
      </c>
      <c r="H11" s="23">
        <v>2.3</v>
      </c>
      <c r="I11" s="23"/>
      <c r="J11" s="27"/>
      <c r="K11" s="23">
        <v>849.3</v>
      </c>
      <c r="L11" s="23">
        <v>369.5</v>
      </c>
      <c r="M11" s="23"/>
      <c r="N11" s="23"/>
      <c r="O11" s="28">
        <v>7.5</v>
      </c>
      <c r="P11" s="23"/>
      <c r="Q11" s="23"/>
      <c r="R11" s="23"/>
      <c r="S11" s="27">
        <v>613.7</v>
      </c>
      <c r="T11" s="27">
        <v>161.3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2006.6999999999998</v>
      </c>
      <c r="AE11" s="28">
        <f>B11+C11-AD11</f>
        <v>1773.8000000000002</v>
      </c>
    </row>
    <row r="12" spans="1:31" ht="15.75">
      <c r="A12" s="3" t="s">
        <v>2</v>
      </c>
      <c r="B12" s="37">
        <f>195.8-22.1</f>
        <v>173.70000000000002</v>
      </c>
      <c r="C12" s="23">
        <v>324.2</v>
      </c>
      <c r="D12" s="23">
        <v>2.5</v>
      </c>
      <c r="E12" s="23"/>
      <c r="F12" s="23">
        <v>21.4</v>
      </c>
      <c r="G12" s="23"/>
      <c r="H12" s="23"/>
      <c r="I12" s="23"/>
      <c r="J12" s="27"/>
      <c r="K12" s="23">
        <v>6.2</v>
      </c>
      <c r="L12" s="23"/>
      <c r="M12" s="23"/>
      <c r="N12" s="23"/>
      <c r="O12" s="28"/>
      <c r="P12" s="23"/>
      <c r="Q12" s="23">
        <v>3.4</v>
      </c>
      <c r="R12" s="23"/>
      <c r="S12" s="27">
        <v>12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45.5</v>
      </c>
      <c r="AE12" s="28">
        <f>B12+C12-AD12</f>
        <v>452.4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250.50000000000026</v>
      </c>
      <c r="C14" s="23">
        <f t="shared" si="2"/>
        <v>981.8999999999999</v>
      </c>
      <c r="D14" s="23">
        <f t="shared" si="2"/>
        <v>0</v>
      </c>
      <c r="E14" s="23">
        <f t="shared" si="2"/>
        <v>5.5</v>
      </c>
      <c r="F14" s="23">
        <f t="shared" si="2"/>
        <v>0</v>
      </c>
      <c r="G14" s="23">
        <f t="shared" si="2"/>
        <v>0</v>
      </c>
      <c r="H14" s="23">
        <f t="shared" si="2"/>
        <v>4.5</v>
      </c>
      <c r="I14" s="23">
        <f t="shared" si="2"/>
        <v>0</v>
      </c>
      <c r="J14" s="23">
        <f t="shared" si="2"/>
        <v>0</v>
      </c>
      <c r="K14" s="23">
        <f t="shared" si="2"/>
        <v>4.529709940470639E-14</v>
      </c>
      <c r="L14" s="23">
        <f t="shared" si="2"/>
        <v>20.600000000000023</v>
      </c>
      <c r="M14" s="23">
        <f t="shared" si="2"/>
        <v>0</v>
      </c>
      <c r="N14" s="23">
        <f t="shared" si="2"/>
        <v>0</v>
      </c>
      <c r="O14" s="23">
        <f t="shared" si="2"/>
        <v>30</v>
      </c>
      <c r="P14" s="23">
        <f t="shared" si="2"/>
        <v>0</v>
      </c>
      <c r="Q14" s="23">
        <f t="shared" si="2"/>
        <v>13.199999999999998</v>
      </c>
      <c r="R14" s="23">
        <f t="shared" si="2"/>
        <v>69</v>
      </c>
      <c r="S14" s="23">
        <f t="shared" si="2"/>
        <v>50.09999999999991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192.89999999999998</v>
      </c>
      <c r="AE14" s="28">
        <f>AE10-AE11-AE12-AE13</f>
        <v>1039.4999999999995</v>
      </c>
    </row>
    <row r="15" spans="1:31" ht="15" customHeight="1">
      <c r="A15" s="4" t="s">
        <v>6</v>
      </c>
      <c r="B15" s="23">
        <f>20003.7-11.5+5906.4+10.3+1149.6</f>
        <v>27058.499999999996</v>
      </c>
      <c r="C15" s="23">
        <v>5668.1</v>
      </c>
      <c r="D15" s="45">
        <v>117.5</v>
      </c>
      <c r="E15" s="45">
        <v>107.7</v>
      </c>
      <c r="F15" s="23">
        <v>285</v>
      </c>
      <c r="G15" s="23">
        <v>313</v>
      </c>
      <c r="H15" s="23">
        <v>275.7</v>
      </c>
      <c r="I15" s="23"/>
      <c r="J15" s="27">
        <v>72.6</v>
      </c>
      <c r="K15" s="23">
        <v>6635.8</v>
      </c>
      <c r="L15" s="23">
        <v>82</v>
      </c>
      <c r="M15" s="23"/>
      <c r="N15" s="23"/>
      <c r="O15" s="28">
        <v>20</v>
      </c>
      <c r="P15" s="23">
        <v>553.3</v>
      </c>
      <c r="Q15" s="28">
        <f>2546.8+5.7</f>
        <v>2552.5</v>
      </c>
      <c r="R15" s="23">
        <v>19</v>
      </c>
      <c r="S15" s="27">
        <v>1.4</v>
      </c>
      <c r="T15" s="27">
        <v>59.6</v>
      </c>
      <c r="U15" s="27">
        <v>115.9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11211</v>
      </c>
      <c r="AE15" s="28">
        <f aca="true" t="shared" si="3" ref="AE15:AE29">B15+C15-AD15</f>
        <v>21515.6</v>
      </c>
    </row>
    <row r="16" spans="1:32" ht="15.75">
      <c r="A16" s="3" t="s">
        <v>5</v>
      </c>
      <c r="B16" s="23">
        <f>12206.2-11.5+5906.4+1149.6</f>
        <v>19250.699999999997</v>
      </c>
      <c r="C16" s="23">
        <v>639.3</v>
      </c>
      <c r="D16" s="23"/>
      <c r="E16" s="23"/>
      <c r="F16" s="23"/>
      <c r="G16" s="23"/>
      <c r="H16" s="23"/>
      <c r="I16" s="23"/>
      <c r="J16" s="27">
        <v>72.6</v>
      </c>
      <c r="K16" s="23">
        <v>5453.1</v>
      </c>
      <c r="L16" s="23"/>
      <c r="M16" s="23"/>
      <c r="N16" s="23"/>
      <c r="O16" s="28"/>
      <c r="P16" s="23">
        <v>553.3</v>
      </c>
      <c r="Q16" s="28">
        <v>2226.8</v>
      </c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8305.800000000001</v>
      </c>
      <c r="AE16" s="28">
        <f t="shared" si="3"/>
        <v>11584.199999999995</v>
      </c>
      <c r="AF16" s="6"/>
    </row>
    <row r="17" spans="1:31" ht="15.75">
      <c r="A17" s="3" t="s">
        <v>3</v>
      </c>
      <c r="B17" s="23">
        <v>0</v>
      </c>
      <c r="C17" s="23">
        <v>20.8</v>
      </c>
      <c r="D17" s="23">
        <v>2.7</v>
      </c>
      <c r="E17" s="23"/>
      <c r="F17" s="23"/>
      <c r="G17" s="23"/>
      <c r="H17" s="23"/>
      <c r="I17" s="23"/>
      <c r="J17" s="27"/>
      <c r="K17" s="23">
        <v>0.1</v>
      </c>
      <c r="L17" s="23"/>
      <c r="M17" s="23"/>
      <c r="N17" s="23"/>
      <c r="O17" s="28"/>
      <c r="P17" s="23"/>
      <c r="Q17" s="28">
        <v>0.9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3.7</v>
      </c>
      <c r="AE17" s="28">
        <f t="shared" si="3"/>
        <v>17.1</v>
      </c>
    </row>
    <row r="18" spans="1:31" ht="15.75">
      <c r="A18" s="3" t="s">
        <v>1</v>
      </c>
      <c r="B18" s="23">
        <f>1675.1+19.1</f>
        <v>1694.1999999999998</v>
      </c>
      <c r="C18" s="23">
        <v>730.6</v>
      </c>
      <c r="D18" s="23">
        <v>100</v>
      </c>
      <c r="E18" s="23">
        <v>95.5</v>
      </c>
      <c r="F18" s="23">
        <v>102.5</v>
      </c>
      <c r="G18" s="23">
        <v>234.3</v>
      </c>
      <c r="H18" s="23">
        <v>272.5</v>
      </c>
      <c r="I18" s="23"/>
      <c r="J18" s="27"/>
      <c r="K18" s="23">
        <v>514.8</v>
      </c>
      <c r="L18" s="23"/>
      <c r="M18" s="23"/>
      <c r="N18" s="23"/>
      <c r="O18" s="28"/>
      <c r="P18" s="23"/>
      <c r="Q18" s="28"/>
      <c r="R18" s="23"/>
      <c r="S18" s="27"/>
      <c r="T18" s="27">
        <v>14.5</v>
      </c>
      <c r="U18" s="27">
        <v>115.9</v>
      </c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1450</v>
      </c>
      <c r="AE18" s="28">
        <f t="shared" si="3"/>
        <v>974.7999999999997</v>
      </c>
    </row>
    <row r="19" spans="1:31" ht="15.75">
      <c r="A19" s="3" t="s">
        <v>2</v>
      </c>
      <c r="B19" s="23">
        <f>6008.3+0.9-13.5</f>
        <v>5995.7</v>
      </c>
      <c r="C19" s="23">
        <v>3577.2</v>
      </c>
      <c r="D19" s="23">
        <v>14.8</v>
      </c>
      <c r="E19" s="23"/>
      <c r="F19" s="23">
        <v>182.5</v>
      </c>
      <c r="G19" s="23">
        <v>78.7</v>
      </c>
      <c r="H19" s="23"/>
      <c r="I19" s="23"/>
      <c r="J19" s="27"/>
      <c r="K19" s="23">
        <v>667.8</v>
      </c>
      <c r="L19" s="23">
        <v>80.5</v>
      </c>
      <c r="M19" s="23"/>
      <c r="N19" s="23"/>
      <c r="O19" s="28"/>
      <c r="P19" s="23"/>
      <c r="Q19" s="28">
        <v>319.1</v>
      </c>
      <c r="R19" s="23"/>
      <c r="S19" s="27"/>
      <c r="T19" s="27">
        <v>45.1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1388.5</v>
      </c>
      <c r="AE19" s="28">
        <f t="shared" si="3"/>
        <v>8184.4</v>
      </c>
    </row>
    <row r="20" spans="1:31" ht="15.75">
      <c r="A20" s="3" t="s">
        <v>17</v>
      </c>
      <c r="B20" s="23">
        <f>10.4+3.6</f>
        <v>14</v>
      </c>
      <c r="C20" s="23">
        <v>30.8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103.89999999999964</v>
      </c>
      <c r="C22" s="23">
        <f t="shared" si="4"/>
        <v>669.3999999999999</v>
      </c>
      <c r="D22" s="23">
        <f t="shared" si="4"/>
        <v>-3.552713678800501E-15</v>
      </c>
      <c r="E22" s="23">
        <f t="shared" si="4"/>
        <v>12.200000000000003</v>
      </c>
      <c r="F22" s="23">
        <f t="shared" si="4"/>
        <v>0</v>
      </c>
      <c r="G22" s="23">
        <f t="shared" si="4"/>
        <v>-1.4210854715202004E-14</v>
      </c>
      <c r="H22" s="23">
        <f t="shared" si="4"/>
        <v>3.1999999999999886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1.5</v>
      </c>
      <c r="M22" s="23">
        <f t="shared" si="4"/>
        <v>0</v>
      </c>
      <c r="N22" s="23">
        <f t="shared" si="4"/>
        <v>0</v>
      </c>
      <c r="O22" s="23">
        <f t="shared" si="4"/>
        <v>20</v>
      </c>
      <c r="P22" s="23">
        <f t="shared" si="4"/>
        <v>0</v>
      </c>
      <c r="Q22" s="23">
        <f t="shared" si="4"/>
        <v>5.699999999999818</v>
      </c>
      <c r="R22" s="23">
        <f t="shared" si="4"/>
        <v>19</v>
      </c>
      <c r="S22" s="23">
        <f t="shared" si="4"/>
        <v>1.4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62.999999999999794</v>
      </c>
      <c r="AE22" s="28">
        <f t="shared" si="3"/>
        <v>710.2999999999997</v>
      </c>
    </row>
    <row r="23" spans="1:31" ht="15" customHeight="1">
      <c r="A23" s="4" t="s">
        <v>7</v>
      </c>
      <c r="B23" s="23">
        <f>8070.2+177.9</f>
        <v>8248.1</v>
      </c>
      <c r="C23" s="23">
        <v>5086.5</v>
      </c>
      <c r="D23" s="23">
        <v>164.4</v>
      </c>
      <c r="E23" s="23">
        <v>7</v>
      </c>
      <c r="F23" s="23">
        <v>116.2</v>
      </c>
      <c r="G23" s="23">
        <v>121.4</v>
      </c>
      <c r="H23" s="23">
        <v>70</v>
      </c>
      <c r="I23" s="23"/>
      <c r="J23" s="27"/>
      <c r="K23" s="23">
        <v>5426.1</v>
      </c>
      <c r="L23" s="23"/>
      <c r="M23" s="23"/>
      <c r="N23" s="23">
        <v>50</v>
      </c>
      <c r="O23" s="28">
        <v>29.4</v>
      </c>
      <c r="P23" s="23"/>
      <c r="Q23" s="28">
        <f>210.1+67.1</f>
        <v>277.2</v>
      </c>
      <c r="R23" s="28">
        <v>38</v>
      </c>
      <c r="S23" s="27">
        <v>5.8</v>
      </c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6305.5</v>
      </c>
      <c r="AE23" s="28">
        <f t="shared" si="3"/>
        <v>7029.1</v>
      </c>
    </row>
    <row r="24" spans="1:32" ht="15.75">
      <c r="A24" s="3" t="s">
        <v>5</v>
      </c>
      <c r="B24" s="23">
        <f>4287.6+14.9+177.9</f>
        <v>4480.4</v>
      </c>
      <c r="C24" s="23">
        <v>12.6</v>
      </c>
      <c r="D24" s="23"/>
      <c r="E24" s="23"/>
      <c r="F24" s="23"/>
      <c r="G24" s="23"/>
      <c r="H24" s="23"/>
      <c r="I24" s="23"/>
      <c r="J24" s="27"/>
      <c r="K24" s="23">
        <v>4287.6</v>
      </c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4287.6</v>
      </c>
      <c r="AE24" s="28">
        <f t="shared" si="3"/>
        <v>205.39999999999964</v>
      </c>
      <c r="AF24" s="6"/>
    </row>
    <row r="25" spans="1:31" ht="15.75">
      <c r="A25" s="3" t="s">
        <v>3</v>
      </c>
      <c r="B25" s="23">
        <v>682.3</v>
      </c>
      <c r="C25" s="23">
        <v>1701.8</v>
      </c>
      <c r="D25" s="23">
        <v>50</v>
      </c>
      <c r="E25" s="23"/>
      <c r="F25" s="23"/>
      <c r="G25" s="23">
        <v>12.3</v>
      </c>
      <c r="H25" s="23">
        <v>70</v>
      </c>
      <c r="I25" s="23"/>
      <c r="J25" s="27"/>
      <c r="K25" s="23">
        <v>635.6</v>
      </c>
      <c r="L25" s="23"/>
      <c r="M25" s="23"/>
      <c r="N25" s="23"/>
      <c r="O25" s="28"/>
      <c r="P25" s="23"/>
      <c r="Q25" s="28">
        <v>28.9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796.8000000000001</v>
      </c>
      <c r="AE25" s="28">
        <f t="shared" si="3"/>
        <v>1587.2999999999997</v>
      </c>
    </row>
    <row r="26" spans="1:31" ht="15.75">
      <c r="A26" s="3" t="s">
        <v>1</v>
      </c>
      <c r="B26" s="23">
        <f>187.5+8</f>
        <v>195.5</v>
      </c>
      <c r="C26" s="23">
        <v>137.8</v>
      </c>
      <c r="D26" s="23">
        <v>110.5</v>
      </c>
      <c r="E26" s="23"/>
      <c r="F26" s="23"/>
      <c r="G26" s="23"/>
      <c r="H26" s="23"/>
      <c r="I26" s="23"/>
      <c r="J26" s="27"/>
      <c r="K26" s="23">
        <v>39.5</v>
      </c>
      <c r="L26" s="23"/>
      <c r="M26" s="23"/>
      <c r="N26" s="23"/>
      <c r="O26" s="28"/>
      <c r="P26" s="23"/>
      <c r="Q26" s="28">
        <v>43.8</v>
      </c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193.8</v>
      </c>
      <c r="AE26" s="28">
        <f t="shared" si="3"/>
        <v>139.5</v>
      </c>
    </row>
    <row r="27" spans="1:31" ht="15.75">
      <c r="A27" s="3" t="s">
        <v>2</v>
      </c>
      <c r="B27" s="23">
        <f>2115.2-1</f>
        <v>2114.2</v>
      </c>
      <c r="C27" s="23">
        <v>1727.2</v>
      </c>
      <c r="D27" s="23">
        <v>3.9</v>
      </c>
      <c r="E27" s="23"/>
      <c r="F27" s="23">
        <v>109.3</v>
      </c>
      <c r="G27" s="23">
        <v>109.1</v>
      </c>
      <c r="H27" s="23"/>
      <c r="I27" s="23"/>
      <c r="J27" s="27"/>
      <c r="K27" s="23">
        <v>234.6</v>
      </c>
      <c r="L27" s="23"/>
      <c r="M27" s="23"/>
      <c r="N27" s="23"/>
      <c r="O27" s="28"/>
      <c r="P27" s="23"/>
      <c r="Q27" s="28">
        <v>137.4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594.3</v>
      </c>
      <c r="AE27" s="28">
        <f t="shared" si="3"/>
        <v>3247.0999999999995</v>
      </c>
    </row>
    <row r="28" spans="1:31" ht="15.75">
      <c r="A28" s="3" t="s">
        <v>17</v>
      </c>
      <c r="B28" s="23">
        <f>106.7+7.1</f>
        <v>113.8</v>
      </c>
      <c r="C28" s="23">
        <v>41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52.3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52.3</v>
      </c>
      <c r="AE28" s="28">
        <f t="shared" si="3"/>
        <v>102.50000000000001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661.9000000000008</v>
      </c>
      <c r="C30" s="23">
        <f t="shared" si="5"/>
        <v>1466.0999999999992</v>
      </c>
      <c r="D30" s="23">
        <f t="shared" si="5"/>
        <v>5.773159728050814E-15</v>
      </c>
      <c r="E30" s="23">
        <f t="shared" si="5"/>
        <v>7</v>
      </c>
      <c r="F30" s="23">
        <f t="shared" si="5"/>
        <v>6.900000000000006</v>
      </c>
      <c r="G30" s="23">
        <f t="shared" si="5"/>
        <v>1.4210854715202004E-14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228.79999999999998</v>
      </c>
      <c r="L30" s="23">
        <f t="shared" si="5"/>
        <v>0</v>
      </c>
      <c r="M30" s="23">
        <f t="shared" si="5"/>
        <v>0</v>
      </c>
      <c r="N30" s="23">
        <f t="shared" si="5"/>
        <v>50</v>
      </c>
      <c r="O30" s="23">
        <f t="shared" si="5"/>
        <v>29.4</v>
      </c>
      <c r="P30" s="23">
        <f t="shared" si="5"/>
        <v>0</v>
      </c>
      <c r="Q30" s="23">
        <f t="shared" si="5"/>
        <v>14.799999999999997</v>
      </c>
      <c r="R30" s="23">
        <f t="shared" si="5"/>
        <v>38</v>
      </c>
      <c r="S30" s="23">
        <f t="shared" si="5"/>
        <v>5.8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380.70000000000005</v>
      </c>
      <c r="AE30" s="28">
        <f>AE23-AE24-AE25-AE26-AE27-AE28-AE29</f>
        <v>1747.300000000002</v>
      </c>
    </row>
    <row r="31" spans="1:31" ht="15" customHeight="1">
      <c r="A31" s="4" t="s">
        <v>8</v>
      </c>
      <c r="B31" s="23">
        <v>182.5</v>
      </c>
      <c r="C31" s="23">
        <v>72.8</v>
      </c>
      <c r="D31" s="23">
        <v>1.9</v>
      </c>
      <c r="E31" s="23"/>
      <c r="F31" s="23"/>
      <c r="G31" s="23"/>
      <c r="H31" s="23"/>
      <c r="I31" s="23"/>
      <c r="J31" s="27">
        <v>45.6</v>
      </c>
      <c r="K31" s="23">
        <v>5.3</v>
      </c>
      <c r="L31" s="23"/>
      <c r="M31" s="23">
        <v>0.6</v>
      </c>
      <c r="N31" s="23"/>
      <c r="O31" s="28"/>
      <c r="P31" s="23"/>
      <c r="Q31" s="28"/>
      <c r="R31" s="23"/>
      <c r="S31" s="27">
        <v>4.9</v>
      </c>
      <c r="T31" s="27">
        <v>74.4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132.7</v>
      </c>
      <c r="AE31" s="28">
        <f aca="true" t="shared" si="6" ref="AE31:AE36">B31+C31-AD31</f>
        <v>122.60000000000002</v>
      </c>
    </row>
    <row r="32" spans="1:31" ht="15.75">
      <c r="A32" s="3" t="s">
        <v>5</v>
      </c>
      <c r="B32" s="23">
        <v>118.9</v>
      </c>
      <c r="C32" s="23">
        <v>22.5</v>
      </c>
      <c r="D32" s="23"/>
      <c r="E32" s="23"/>
      <c r="F32" s="23"/>
      <c r="G32" s="23"/>
      <c r="H32" s="23"/>
      <c r="I32" s="23"/>
      <c r="J32" s="27">
        <v>45.6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74.4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120</v>
      </c>
      <c r="AE32" s="28">
        <f t="shared" si="6"/>
        <v>21.400000000000006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61.1</v>
      </c>
      <c r="C34" s="23">
        <v>35.1</v>
      </c>
      <c r="D34" s="23">
        <v>1.9</v>
      </c>
      <c r="E34" s="23"/>
      <c r="F34" s="23"/>
      <c r="G34" s="23"/>
      <c r="H34" s="23"/>
      <c r="I34" s="23"/>
      <c r="J34" s="27"/>
      <c r="K34" s="23">
        <v>5.3</v>
      </c>
      <c r="L34" s="23"/>
      <c r="M34" s="23"/>
      <c r="N34" s="23"/>
      <c r="O34" s="28"/>
      <c r="P34" s="23"/>
      <c r="Q34" s="28"/>
      <c r="R34" s="23"/>
      <c r="S34" s="27">
        <v>4.6</v>
      </c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11.799999999999999</v>
      </c>
      <c r="AE34" s="28">
        <f t="shared" si="6"/>
        <v>84.4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2.499999999999993</v>
      </c>
      <c r="C37" s="23">
        <f t="shared" si="7"/>
        <v>15.199999999999996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0.6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0.3000000000000007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0.9000000000000007</v>
      </c>
      <c r="AE37" s="28">
        <f>AE31-AE32-AE34-AE36-AE33-AE35</f>
        <v>16.80000000000001</v>
      </c>
    </row>
    <row r="38" spans="1:31" ht="15" customHeight="1">
      <c r="A38" s="4" t="s">
        <v>35</v>
      </c>
      <c r="B38" s="23">
        <v>534.8</v>
      </c>
      <c r="C38" s="23">
        <v>257.6</v>
      </c>
      <c r="D38" s="23">
        <v>0.5</v>
      </c>
      <c r="E38" s="23"/>
      <c r="F38" s="23">
        <v>5.7</v>
      </c>
      <c r="G38" s="23"/>
      <c r="H38" s="23"/>
      <c r="I38" s="23"/>
      <c r="J38" s="27"/>
      <c r="K38" s="23">
        <v>205.1</v>
      </c>
      <c r="L38" s="23"/>
      <c r="M38" s="23"/>
      <c r="N38" s="23"/>
      <c r="O38" s="28">
        <v>5</v>
      </c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216.29999999999998</v>
      </c>
      <c r="AE38" s="28">
        <f aca="true" t="shared" si="8" ref="AE38:AE43">B38+C38-AD38</f>
        <v>576.1</v>
      </c>
    </row>
    <row r="39" spans="1:32" ht="15.75">
      <c r="A39" s="3" t="s">
        <v>5</v>
      </c>
      <c r="B39" s="23">
        <v>467.2</v>
      </c>
      <c r="C39" s="23">
        <v>79.4</v>
      </c>
      <c r="D39" s="23"/>
      <c r="E39" s="23"/>
      <c r="F39" s="23"/>
      <c r="G39" s="23"/>
      <c r="H39" s="23"/>
      <c r="I39" s="23"/>
      <c r="J39" s="27"/>
      <c r="K39" s="23">
        <v>194.4</v>
      </c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194.4</v>
      </c>
      <c r="AE39" s="28">
        <f t="shared" si="8"/>
        <v>352.20000000000005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6</v>
      </c>
      <c r="C41" s="23">
        <v>4.5</v>
      </c>
      <c r="D41" s="23"/>
      <c r="E41" s="23"/>
      <c r="F41" s="23"/>
      <c r="G41" s="23"/>
      <c r="H41" s="23"/>
      <c r="I41" s="23"/>
      <c r="J41" s="27"/>
      <c r="K41" s="23">
        <v>1.4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1.4</v>
      </c>
      <c r="AE41" s="28">
        <f t="shared" si="8"/>
        <v>9.1</v>
      </c>
    </row>
    <row r="42" spans="1:31" ht="15.75">
      <c r="A42" s="3" t="s">
        <v>2</v>
      </c>
      <c r="B42" s="23">
        <v>45.5</v>
      </c>
      <c r="C42" s="23">
        <v>66.7</v>
      </c>
      <c r="D42" s="23">
        <v>0.5</v>
      </c>
      <c r="E42" s="23"/>
      <c r="F42" s="23">
        <v>5.1</v>
      </c>
      <c r="G42" s="23"/>
      <c r="H42" s="23"/>
      <c r="I42" s="23"/>
      <c r="J42" s="27"/>
      <c r="K42" s="23">
        <v>9.3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14.9</v>
      </c>
      <c r="AE42" s="28">
        <f t="shared" si="8"/>
        <v>97.3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16.099999999999966</v>
      </c>
      <c r="C44" s="23">
        <f t="shared" si="9"/>
        <v>107.00000000000001</v>
      </c>
      <c r="D44" s="23">
        <f t="shared" si="9"/>
        <v>0</v>
      </c>
      <c r="E44" s="23">
        <f t="shared" si="9"/>
        <v>0</v>
      </c>
      <c r="F44" s="23">
        <f t="shared" si="9"/>
        <v>0.6000000000000005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-1.2434497875801753E-14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5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5.599999999999988</v>
      </c>
      <c r="AE44" s="28">
        <f>AE38-AE39-AE40-AE41-AE42-AE43</f>
        <v>117.49999999999999</v>
      </c>
    </row>
    <row r="45" spans="1:31" ht="15" customHeight="1">
      <c r="A45" s="4" t="s">
        <v>15</v>
      </c>
      <c r="B45" s="37">
        <f>495.5+358-2.2</f>
        <v>851.3</v>
      </c>
      <c r="C45" s="23">
        <v>696.6</v>
      </c>
      <c r="D45" s="23">
        <v>26</v>
      </c>
      <c r="E45" s="29">
        <v>30.4</v>
      </c>
      <c r="F45" s="29">
        <v>4</v>
      </c>
      <c r="G45" s="29"/>
      <c r="H45" s="29"/>
      <c r="I45" s="29"/>
      <c r="J45" s="30"/>
      <c r="K45" s="29"/>
      <c r="L45" s="29"/>
      <c r="M45" s="29"/>
      <c r="N45" s="29"/>
      <c r="O45" s="32"/>
      <c r="P45" s="29">
        <v>66</v>
      </c>
      <c r="Q45" s="29">
        <v>86.5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212.9</v>
      </c>
      <c r="AE45" s="28">
        <f>B45+C45-AD45</f>
        <v>1335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457+354.8-2.2</f>
        <v>809.5999999999999</v>
      </c>
      <c r="C47" s="23">
        <v>636</v>
      </c>
      <c r="D47" s="23"/>
      <c r="E47" s="23">
        <v>30.1</v>
      </c>
      <c r="F47" s="23">
        <v>4</v>
      </c>
      <c r="G47" s="23"/>
      <c r="H47" s="23"/>
      <c r="I47" s="23"/>
      <c r="J47" s="27"/>
      <c r="K47" s="23"/>
      <c r="L47" s="23"/>
      <c r="M47" s="23"/>
      <c r="N47" s="23"/>
      <c r="O47" s="28"/>
      <c r="P47" s="23">
        <v>24.7</v>
      </c>
      <c r="Q47" s="23">
        <v>86.2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145</v>
      </c>
      <c r="AE47" s="28">
        <f>B47+C47-AD47</f>
        <v>1300.6</v>
      </c>
    </row>
    <row r="48" spans="1:31" ht="30">
      <c r="A48" s="65" t="s">
        <v>63</v>
      </c>
      <c r="B48" s="23">
        <v>111.5</v>
      </c>
      <c r="C48" s="23">
        <v>61.3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172.8</v>
      </c>
    </row>
    <row r="49" spans="1:31" ht="15.75">
      <c r="A49" s="64" t="s">
        <v>26</v>
      </c>
      <c r="B49" s="23">
        <f aca="true" t="shared" si="10" ref="B49:AB49">B45-B46-B47</f>
        <v>41.700000000000045</v>
      </c>
      <c r="C49" s="23">
        <f t="shared" si="10"/>
        <v>60.60000000000002</v>
      </c>
      <c r="D49" s="23">
        <f t="shared" si="10"/>
        <v>26</v>
      </c>
      <c r="E49" s="23">
        <f t="shared" si="10"/>
        <v>0.29999999999999716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41.3</v>
      </c>
      <c r="Q49" s="23">
        <f t="shared" si="10"/>
        <v>0.29999999999999716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67.89999999999999</v>
      </c>
      <c r="AE49" s="28">
        <f>AE45-AE47-AE46</f>
        <v>34.40000000000009</v>
      </c>
    </row>
    <row r="50" spans="1:31" ht="15" customHeight="1">
      <c r="A50" s="4" t="s">
        <v>0</v>
      </c>
      <c r="B50" s="23">
        <f>3316.5-360</f>
        <v>2956.5</v>
      </c>
      <c r="C50" s="23">
        <v>8208.4</v>
      </c>
      <c r="D50" s="23">
        <v>305.6</v>
      </c>
      <c r="E50" s="23"/>
      <c r="F50" s="23">
        <v>50</v>
      </c>
      <c r="G50" s="23">
        <v>250</v>
      </c>
      <c r="H50" s="23">
        <v>100</v>
      </c>
      <c r="I50" s="23">
        <v>350</v>
      </c>
      <c r="J50" s="27"/>
      <c r="K50" s="23">
        <v>412</v>
      </c>
      <c r="L50" s="23">
        <v>200</v>
      </c>
      <c r="M50" s="23">
        <v>80.4</v>
      </c>
      <c r="N50" s="23">
        <v>300</v>
      </c>
      <c r="O50" s="28">
        <v>100</v>
      </c>
      <c r="P50" s="23">
        <v>130</v>
      </c>
      <c r="Q50" s="23">
        <v>90</v>
      </c>
      <c r="R50" s="23">
        <v>250</v>
      </c>
      <c r="S50" s="27">
        <v>250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2868</v>
      </c>
      <c r="AE50" s="28">
        <f aca="true" t="shared" si="11" ref="AE50:AE56">B50+C50-AD50</f>
        <v>8296.9</v>
      </c>
    </row>
    <row r="51" spans="1:32" ht="15" customHeight="1">
      <c r="A51" s="4" t="s">
        <v>9</v>
      </c>
      <c r="B51" s="45">
        <v>2439.7</v>
      </c>
      <c r="C51" s="23">
        <v>1739.6</v>
      </c>
      <c r="D51" s="23">
        <v>29</v>
      </c>
      <c r="E51" s="23">
        <v>0.9</v>
      </c>
      <c r="F51" s="23">
        <v>9.8</v>
      </c>
      <c r="G51" s="23">
        <v>0.3</v>
      </c>
      <c r="H51" s="23"/>
      <c r="I51" s="23">
        <v>714.2</v>
      </c>
      <c r="J51" s="27">
        <v>77.9</v>
      </c>
      <c r="K51" s="23">
        <v>551.7</v>
      </c>
      <c r="L51" s="23">
        <v>0.5</v>
      </c>
      <c r="M51" s="23">
        <v>142.8</v>
      </c>
      <c r="N51" s="23"/>
      <c r="O51" s="28">
        <v>26.6</v>
      </c>
      <c r="P51" s="23"/>
      <c r="Q51" s="28">
        <f>0.1+45-3.1</f>
        <v>42</v>
      </c>
      <c r="R51" s="23">
        <v>2</v>
      </c>
      <c r="S51" s="27">
        <v>2.2</v>
      </c>
      <c r="T51" s="27">
        <v>55.4</v>
      </c>
      <c r="U51" s="27">
        <v>226.9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1882.2000000000003</v>
      </c>
      <c r="AE51" s="23">
        <f t="shared" si="11"/>
        <v>2297.099999999999</v>
      </c>
      <c r="AF51" s="6"/>
    </row>
    <row r="52" spans="1:32" ht="15.75">
      <c r="A52" s="3" t="s">
        <v>5</v>
      </c>
      <c r="B52" s="23">
        <f>1876.6+12.1+1.3</f>
        <v>1889.9999999999998</v>
      </c>
      <c r="C52" s="23">
        <v>985</v>
      </c>
      <c r="D52" s="23"/>
      <c r="E52" s="23"/>
      <c r="F52" s="23"/>
      <c r="G52" s="23"/>
      <c r="H52" s="23"/>
      <c r="I52" s="23">
        <v>714.2</v>
      </c>
      <c r="J52" s="27">
        <v>77.9</v>
      </c>
      <c r="K52" s="23">
        <v>431.7</v>
      </c>
      <c r="L52" s="23"/>
      <c r="M52" s="23"/>
      <c r="N52" s="23"/>
      <c r="O52" s="28"/>
      <c r="P52" s="23"/>
      <c r="Q52" s="28"/>
      <c r="R52" s="23"/>
      <c r="S52" s="27"/>
      <c r="T52" s="27">
        <v>55.4</v>
      </c>
      <c r="U52" s="27">
        <v>189.4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1468.6000000000001</v>
      </c>
      <c r="AE52" s="23">
        <f t="shared" si="11"/>
        <v>1406.3999999999999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217.4-11.1-1.3+1.7+19.3</f>
        <v>226</v>
      </c>
      <c r="C54" s="23">
        <v>473.8</v>
      </c>
      <c r="D54" s="23">
        <v>1</v>
      </c>
      <c r="E54" s="23"/>
      <c r="F54" s="23">
        <v>9.8</v>
      </c>
      <c r="G54" s="23">
        <v>0.3</v>
      </c>
      <c r="H54" s="23"/>
      <c r="I54" s="23"/>
      <c r="J54" s="27"/>
      <c r="K54" s="23">
        <v>40</v>
      </c>
      <c r="L54" s="23"/>
      <c r="M54" s="23"/>
      <c r="N54" s="23"/>
      <c r="O54" s="28"/>
      <c r="P54" s="23"/>
      <c r="Q54" s="28">
        <f>0.1-3.1</f>
        <v>-3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48.1</v>
      </c>
      <c r="AE54" s="23">
        <f t="shared" si="11"/>
        <v>651.6999999999999</v>
      </c>
    </row>
    <row r="55" spans="1:31" ht="15.75">
      <c r="A55" s="3" t="s">
        <v>17</v>
      </c>
      <c r="B55" s="37">
        <v>3.4</v>
      </c>
      <c r="C55" s="23">
        <v>3.4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>
        <v>3.4</v>
      </c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320.30000000000007</v>
      </c>
      <c r="C57" s="23">
        <f t="shared" si="12"/>
        <v>277.3999999999999</v>
      </c>
      <c r="D57" s="23">
        <f t="shared" si="12"/>
        <v>28</v>
      </c>
      <c r="E57" s="23">
        <f t="shared" si="12"/>
        <v>0.9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80.00000000000006</v>
      </c>
      <c r="L57" s="23">
        <f t="shared" si="12"/>
        <v>0.5</v>
      </c>
      <c r="M57" s="23">
        <f t="shared" si="12"/>
        <v>142.8</v>
      </c>
      <c r="N57" s="23">
        <f t="shared" si="12"/>
        <v>0</v>
      </c>
      <c r="O57" s="23">
        <f t="shared" si="12"/>
        <v>26.6</v>
      </c>
      <c r="P57" s="23">
        <f t="shared" si="12"/>
        <v>0</v>
      </c>
      <c r="Q57" s="23">
        <f t="shared" si="12"/>
        <v>41.6</v>
      </c>
      <c r="R57" s="23">
        <f t="shared" si="12"/>
        <v>2</v>
      </c>
      <c r="S57" s="23">
        <f t="shared" si="12"/>
        <v>2.2</v>
      </c>
      <c r="T57" s="23">
        <f t="shared" si="12"/>
        <v>0</v>
      </c>
      <c r="U57" s="23">
        <f t="shared" si="12"/>
        <v>37.5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362.10000000000014</v>
      </c>
      <c r="AE57" s="23">
        <f>AE51-AE52-AE54-AE56-AE53-AE55</f>
        <v>235.5999999999992</v>
      </c>
    </row>
    <row r="58" spans="1:31" ht="15" customHeight="1">
      <c r="A58" s="4" t="s">
        <v>10</v>
      </c>
      <c r="B58" s="23">
        <f>28.8+6.6+2.2</f>
        <v>37.6</v>
      </c>
      <c r="C58" s="23">
        <v>266.1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>
        <v>25.7</v>
      </c>
      <c r="Q58" s="28"/>
      <c r="R58" s="23"/>
      <c r="S58" s="27">
        <v>10</v>
      </c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35.7</v>
      </c>
      <c r="AE58" s="23">
        <f aca="true" t="shared" si="14" ref="AE58:AE64">B58+C58-AD58</f>
        <v>268.00000000000006</v>
      </c>
    </row>
    <row r="59" spans="1:31" ht="15" customHeight="1">
      <c r="A59" s="4" t="s">
        <v>11</v>
      </c>
      <c r="B59" s="23">
        <v>1106.9</v>
      </c>
      <c r="C59" s="23">
        <v>546.8</v>
      </c>
      <c r="D59" s="23">
        <v>22.7</v>
      </c>
      <c r="E59" s="23">
        <v>0.1</v>
      </c>
      <c r="F59" s="23">
        <v>24.3</v>
      </c>
      <c r="G59" s="23"/>
      <c r="H59" s="23"/>
      <c r="I59" s="23"/>
      <c r="J59" s="27">
        <v>11.3</v>
      </c>
      <c r="K59" s="23">
        <v>269.9</v>
      </c>
      <c r="L59" s="23">
        <v>28.5</v>
      </c>
      <c r="M59" s="23">
        <v>39.7</v>
      </c>
      <c r="N59" s="23"/>
      <c r="O59" s="28">
        <v>30</v>
      </c>
      <c r="P59" s="23"/>
      <c r="Q59" s="28">
        <v>28.8</v>
      </c>
      <c r="R59" s="23">
        <v>11</v>
      </c>
      <c r="S59" s="27"/>
      <c r="T59" s="27">
        <v>29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495.29999999999995</v>
      </c>
      <c r="AE59" s="23">
        <f t="shared" si="14"/>
        <v>1158.4</v>
      </c>
    </row>
    <row r="60" spans="1:32" ht="15.75">
      <c r="A60" s="3" t="s">
        <v>5</v>
      </c>
      <c r="B60" s="23">
        <f>581.4+108.8+11</f>
        <v>701.1999999999999</v>
      </c>
      <c r="C60" s="23">
        <v>0.6</v>
      </c>
      <c r="D60" s="23"/>
      <c r="E60" s="23"/>
      <c r="F60" s="23"/>
      <c r="G60" s="23"/>
      <c r="H60" s="23"/>
      <c r="I60" s="23"/>
      <c r="J60" s="27">
        <v>11.3</v>
      </c>
      <c r="K60" s="23">
        <v>269.9</v>
      </c>
      <c r="L60" s="23"/>
      <c r="M60" s="23"/>
      <c r="N60" s="23"/>
      <c r="O60" s="28"/>
      <c r="P60" s="23"/>
      <c r="Q60" s="28"/>
      <c r="R60" s="23"/>
      <c r="S60" s="27"/>
      <c r="T60" s="27">
        <v>29</v>
      </c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310.2</v>
      </c>
      <c r="AE60" s="23">
        <f t="shared" si="14"/>
        <v>391.59999999999997</v>
      </c>
      <c r="AF60" s="66"/>
    </row>
    <row r="61" spans="1:32" ht="15.75">
      <c r="A61" s="3" t="s">
        <v>3</v>
      </c>
      <c r="B61" s="23">
        <v>3.2</v>
      </c>
      <c r="C61" s="23">
        <v>4.4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2.2</v>
      </c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2.2</v>
      </c>
      <c r="AE61" s="23">
        <f t="shared" si="14"/>
        <v>5.4</v>
      </c>
      <c r="AF61" s="6"/>
    </row>
    <row r="62" spans="1:32" ht="15.75">
      <c r="A62" s="3" t="s">
        <v>1</v>
      </c>
      <c r="B62" s="23">
        <v>62.8</v>
      </c>
      <c r="C62" s="23">
        <v>90.1</v>
      </c>
      <c r="D62" s="23"/>
      <c r="E62" s="23"/>
      <c r="F62" s="23">
        <v>17.9</v>
      </c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>
        <v>18.8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36.7</v>
      </c>
      <c r="AE62" s="23">
        <f t="shared" si="14"/>
        <v>116.19999999999997</v>
      </c>
      <c r="AF62" s="6"/>
    </row>
    <row r="63" spans="1:31" ht="15.75">
      <c r="A63" s="3" t="s">
        <v>2</v>
      </c>
      <c r="B63" s="23">
        <f>132.3-11</f>
        <v>121.30000000000001</v>
      </c>
      <c r="C63" s="23">
        <v>30.7</v>
      </c>
      <c r="D63" s="23">
        <v>0.5</v>
      </c>
      <c r="E63" s="23"/>
      <c r="F63" s="23">
        <v>6.4</v>
      </c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>
        <v>7.8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14.7</v>
      </c>
      <c r="AE63" s="23">
        <f t="shared" si="14"/>
        <v>137.3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218.40000000000015</v>
      </c>
      <c r="C65" s="23">
        <f t="shared" si="15"/>
        <v>420.9999999999999</v>
      </c>
      <c r="D65" s="23">
        <f t="shared" si="15"/>
        <v>22.2</v>
      </c>
      <c r="E65" s="23">
        <f t="shared" si="15"/>
        <v>0.1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28.5</v>
      </c>
      <c r="M65" s="23">
        <f t="shared" si="15"/>
        <v>39.7</v>
      </c>
      <c r="N65" s="23">
        <f t="shared" si="15"/>
        <v>0</v>
      </c>
      <c r="O65" s="23">
        <f t="shared" si="15"/>
        <v>30</v>
      </c>
      <c r="P65" s="23">
        <f t="shared" si="15"/>
        <v>0</v>
      </c>
      <c r="Q65" s="23">
        <f t="shared" si="15"/>
        <v>0</v>
      </c>
      <c r="R65" s="23">
        <f t="shared" si="15"/>
        <v>11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131.5</v>
      </c>
      <c r="AE65" s="23">
        <f>AE59-AE60-AE63-AE64-AE62-AE61</f>
        <v>507.9000000000003</v>
      </c>
    </row>
    <row r="66" spans="1:31" ht="31.5">
      <c r="A66" s="4" t="s">
        <v>34</v>
      </c>
      <c r="B66" s="23">
        <v>19</v>
      </c>
      <c r="C66" s="23">
        <v>620.2</v>
      </c>
      <c r="D66" s="23"/>
      <c r="E66" s="23"/>
      <c r="F66" s="23">
        <v>129.1</v>
      </c>
      <c r="G66" s="23">
        <v>50</v>
      </c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179.1</v>
      </c>
      <c r="AE66" s="31">
        <f aca="true" t="shared" si="16" ref="AE66:AE78">B66+C66-AD66</f>
        <v>460.1</v>
      </c>
    </row>
    <row r="67" spans="1:31" ht="15.75">
      <c r="A67" s="4" t="s">
        <v>43</v>
      </c>
      <c r="B67" s="23">
        <v>6.3</v>
      </c>
      <c r="C67" s="23">
        <v>13.6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>
        <v>5.5</v>
      </c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14.399999999999999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457.4-4.6-20.9</f>
        <v>431.9</v>
      </c>
      <c r="C69" s="23">
        <v>2305.2</v>
      </c>
      <c r="D69" s="23"/>
      <c r="E69" s="23">
        <v>12.9</v>
      </c>
      <c r="F69" s="23">
        <f>71.3+15.7</f>
        <v>87</v>
      </c>
      <c r="G69" s="23">
        <v>33.7</v>
      </c>
      <c r="H69" s="23"/>
      <c r="I69" s="23"/>
      <c r="J69" s="27"/>
      <c r="K69" s="23"/>
      <c r="L69" s="23"/>
      <c r="M69" s="23"/>
      <c r="N69" s="23">
        <v>4</v>
      </c>
      <c r="O69" s="23"/>
      <c r="P69" s="23"/>
      <c r="Q69" s="28"/>
      <c r="R69" s="23"/>
      <c r="S69" s="27">
        <v>27.4</v>
      </c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178.50000000000003</v>
      </c>
      <c r="AE69" s="31">
        <f t="shared" si="16"/>
        <v>2558.6</v>
      </c>
    </row>
    <row r="70" spans="1:31" ht="15" customHeight="1">
      <c r="A70" s="3" t="s">
        <v>5</v>
      </c>
      <c r="B70" s="23">
        <v>0</v>
      </c>
      <c r="C70" s="23">
        <v>26.9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>
        <v>13.5</v>
      </c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13.5</v>
      </c>
      <c r="AE70" s="31">
        <f t="shared" si="16"/>
        <v>13.399999999999999</v>
      </c>
    </row>
    <row r="71" spans="1:31" ht="15" customHeight="1">
      <c r="A71" s="3" t="s">
        <v>2</v>
      </c>
      <c r="B71" s="23">
        <v>165.8</v>
      </c>
      <c r="C71" s="23">
        <v>233.3</v>
      </c>
      <c r="D71" s="23"/>
      <c r="E71" s="23"/>
      <c r="F71" s="23">
        <v>15.7</v>
      </c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15.7</v>
      </c>
      <c r="AE71" s="31">
        <f t="shared" si="16"/>
        <v>383.40000000000003</v>
      </c>
    </row>
    <row r="72" spans="1:31" s="11" customFormat="1" ht="31.5">
      <c r="A72" s="12" t="s">
        <v>21</v>
      </c>
      <c r="B72" s="23">
        <v>131.3</v>
      </c>
      <c r="C72" s="23">
        <v>627.8</v>
      </c>
      <c r="D72" s="23"/>
      <c r="E72" s="29"/>
      <c r="F72" s="29"/>
      <c r="G72" s="29"/>
      <c r="H72" s="29"/>
      <c r="I72" s="29"/>
      <c r="J72" s="30"/>
      <c r="K72" s="29">
        <v>35.1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35.1</v>
      </c>
      <c r="AE72" s="31">
        <f t="shared" si="16"/>
        <v>723.9999999999999</v>
      </c>
    </row>
    <row r="73" spans="1:31" s="11" customFormat="1" ht="15.75">
      <c r="A73" s="3" t="s">
        <v>5</v>
      </c>
      <c r="B73" s="23">
        <v>60</v>
      </c>
      <c r="C73" s="23">
        <v>0.9</v>
      </c>
      <c r="D73" s="23"/>
      <c r="E73" s="29"/>
      <c r="F73" s="29"/>
      <c r="G73" s="29"/>
      <c r="H73" s="29"/>
      <c r="I73" s="29"/>
      <c r="J73" s="30"/>
      <c r="K73" s="29">
        <v>33.8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33.8</v>
      </c>
      <c r="AE73" s="31">
        <f t="shared" si="16"/>
        <v>27.1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v>3.5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4.5</v>
      </c>
      <c r="C76" s="23">
        <v>4.3</v>
      </c>
      <c r="D76" s="23"/>
      <c r="E76" s="29"/>
      <c r="F76" s="29"/>
      <c r="G76" s="29"/>
      <c r="H76" s="29"/>
      <c r="I76" s="29"/>
      <c r="J76" s="30"/>
      <c r="K76" s="29">
        <v>1.3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1.3</v>
      </c>
      <c r="AE76" s="31">
        <f t="shared" si="16"/>
        <v>7.500000000000001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>
        <v>2094</v>
      </c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366.6</v>
      </c>
      <c r="AF87" s="11"/>
    </row>
    <row r="88" spans="1:32" ht="15.75">
      <c r="A88" s="4" t="s">
        <v>39</v>
      </c>
      <c r="B88" s="23">
        <v>10.6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10.6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49314.600000000006</v>
      </c>
      <c r="C90" s="43">
        <f t="shared" si="18"/>
        <v>28781.099999999995</v>
      </c>
      <c r="D90" s="43">
        <f t="shared" si="18"/>
        <v>670.1</v>
      </c>
      <c r="E90" s="43">
        <f t="shared" si="18"/>
        <v>164.5</v>
      </c>
      <c r="F90" s="43">
        <f t="shared" si="18"/>
        <v>732.8000000000001</v>
      </c>
      <c r="G90" s="43">
        <f t="shared" si="18"/>
        <v>2865.2</v>
      </c>
      <c r="H90" s="43">
        <f t="shared" si="18"/>
        <v>452.5</v>
      </c>
      <c r="I90" s="43">
        <f t="shared" si="18"/>
        <v>1064.2</v>
      </c>
      <c r="J90" s="43">
        <f t="shared" si="18"/>
        <v>207.4</v>
      </c>
      <c r="K90" s="43">
        <f t="shared" si="18"/>
        <v>14396.500000000002</v>
      </c>
      <c r="L90" s="43">
        <f t="shared" si="18"/>
        <v>701.1</v>
      </c>
      <c r="M90" s="43">
        <f t="shared" si="18"/>
        <v>263.5</v>
      </c>
      <c r="N90" s="43">
        <f t="shared" si="18"/>
        <v>359.5</v>
      </c>
      <c r="O90" s="43">
        <f t="shared" si="18"/>
        <v>248.5</v>
      </c>
      <c r="P90" s="43">
        <f t="shared" si="18"/>
        <v>775</v>
      </c>
      <c r="Q90" s="43">
        <f t="shared" si="18"/>
        <v>3093.6</v>
      </c>
      <c r="R90" s="43">
        <f t="shared" si="18"/>
        <v>389</v>
      </c>
      <c r="S90" s="43">
        <f t="shared" si="18"/>
        <v>977.4999999999999</v>
      </c>
      <c r="T90" s="43">
        <f t="shared" si="18"/>
        <v>379.7</v>
      </c>
      <c r="U90" s="43">
        <f t="shared" si="18"/>
        <v>356.3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28096.899999999998</v>
      </c>
      <c r="AE90" s="60">
        <f>AE10+AE15+AE23+AE31+AE45+AE50+AE51+AE58+AE59+AE66+AE68+AE69+AE72+AE77+AE78+AE79+AE84+AE85+AE86+AE87+AE67+AE38+AE88</f>
        <v>49998.799999999996</v>
      </c>
    </row>
    <row r="91" spans="1:31" ht="15.75">
      <c r="A91" s="3" t="s">
        <v>5</v>
      </c>
      <c r="B91" s="23">
        <f aca="true" t="shared" si="19" ref="B91:AB91">B11+B16+B24+B32+B52+B60+B70+B39+B73</f>
        <v>29716.5</v>
      </c>
      <c r="C91" s="23">
        <f t="shared" si="19"/>
        <v>2799.6000000000004</v>
      </c>
      <c r="D91" s="23">
        <f t="shared" si="19"/>
        <v>0</v>
      </c>
      <c r="E91" s="23">
        <f t="shared" si="19"/>
        <v>0</v>
      </c>
      <c r="F91" s="23">
        <f t="shared" si="19"/>
        <v>0.3</v>
      </c>
      <c r="G91" s="23">
        <f t="shared" si="19"/>
        <v>2.8</v>
      </c>
      <c r="H91" s="23">
        <f t="shared" si="19"/>
        <v>2.3</v>
      </c>
      <c r="I91" s="23">
        <f t="shared" si="19"/>
        <v>714.2</v>
      </c>
      <c r="J91" s="23">
        <f t="shared" si="19"/>
        <v>207.4</v>
      </c>
      <c r="K91" s="23">
        <f t="shared" si="19"/>
        <v>11519.8</v>
      </c>
      <c r="L91" s="23">
        <f t="shared" si="19"/>
        <v>369.5</v>
      </c>
      <c r="M91" s="23">
        <f t="shared" si="19"/>
        <v>0</v>
      </c>
      <c r="N91" s="23">
        <f t="shared" si="19"/>
        <v>0</v>
      </c>
      <c r="O91" s="23">
        <f t="shared" si="19"/>
        <v>7.5</v>
      </c>
      <c r="P91" s="23">
        <f t="shared" si="19"/>
        <v>553.3</v>
      </c>
      <c r="Q91" s="23">
        <f t="shared" si="19"/>
        <v>2226.8</v>
      </c>
      <c r="R91" s="23">
        <f t="shared" si="19"/>
        <v>0</v>
      </c>
      <c r="S91" s="23">
        <f t="shared" si="19"/>
        <v>613.7</v>
      </c>
      <c r="T91" s="23">
        <f t="shared" si="19"/>
        <v>320.1</v>
      </c>
      <c r="U91" s="23">
        <f t="shared" si="19"/>
        <v>202.9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16740.6</v>
      </c>
      <c r="AE91" s="28">
        <f>B91+C91-AD91</f>
        <v>15775.5</v>
      </c>
    </row>
    <row r="92" spans="1:31" ht="15.75">
      <c r="A92" s="3" t="s">
        <v>2</v>
      </c>
      <c r="B92" s="23">
        <f aca="true" t="shared" si="20" ref="B92:X92">B12+B19+B27+B34+B54+B63+B42+B76+B71</f>
        <v>8907.799999999997</v>
      </c>
      <c r="C92" s="23">
        <f t="shared" si="20"/>
        <v>6472.5</v>
      </c>
      <c r="D92" s="23">
        <f t="shared" si="20"/>
        <v>25.099999999999998</v>
      </c>
      <c r="E92" s="23">
        <f t="shared" si="20"/>
        <v>0</v>
      </c>
      <c r="F92" s="23">
        <f t="shared" si="20"/>
        <v>350.2</v>
      </c>
      <c r="G92" s="23">
        <f t="shared" si="20"/>
        <v>188.10000000000002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964.4999999999999</v>
      </c>
      <c r="L92" s="23">
        <f t="shared" si="20"/>
        <v>80.5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0</v>
      </c>
      <c r="Q92" s="23">
        <f t="shared" si="20"/>
        <v>464.7</v>
      </c>
      <c r="R92" s="23">
        <f t="shared" si="20"/>
        <v>0</v>
      </c>
      <c r="S92" s="23">
        <f t="shared" si="20"/>
        <v>16.6</v>
      </c>
      <c r="T92" s="23">
        <f t="shared" si="20"/>
        <v>45.1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2134.7999999999997</v>
      </c>
      <c r="AE92" s="28">
        <f>B92+C92-AD92</f>
        <v>13245.499999999998</v>
      </c>
    </row>
    <row r="93" spans="1:31" ht="15.75">
      <c r="A93" s="3" t="s">
        <v>3</v>
      </c>
      <c r="B93" s="23">
        <f aca="true" t="shared" si="21" ref="B93:Y93">B17+B25+B40+B61+B74</f>
        <v>685.5</v>
      </c>
      <c r="C93" s="23">
        <f t="shared" si="21"/>
        <v>1797</v>
      </c>
      <c r="D93" s="23">
        <f t="shared" si="21"/>
        <v>52.7</v>
      </c>
      <c r="E93" s="23">
        <f t="shared" si="21"/>
        <v>0</v>
      </c>
      <c r="F93" s="23">
        <f t="shared" si="21"/>
        <v>0</v>
      </c>
      <c r="G93" s="23">
        <f t="shared" si="21"/>
        <v>12.3</v>
      </c>
      <c r="H93" s="23">
        <f t="shared" si="21"/>
        <v>70</v>
      </c>
      <c r="I93" s="23">
        <f t="shared" si="21"/>
        <v>0</v>
      </c>
      <c r="J93" s="23">
        <f t="shared" si="21"/>
        <v>0</v>
      </c>
      <c r="K93" s="23">
        <f t="shared" si="21"/>
        <v>635.7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31.999999999999996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802.7</v>
      </c>
      <c r="AE93" s="28">
        <f>B93+C93-AD93</f>
        <v>1679.8</v>
      </c>
    </row>
    <row r="94" spans="1:31" ht="15.75">
      <c r="A94" s="3" t="s">
        <v>1</v>
      </c>
      <c r="B94" s="23">
        <f aca="true" t="shared" si="22" ref="B94:Y94">B18+B26+B62+B33+B41+B53+B46+B75</f>
        <v>1958.4999999999998</v>
      </c>
      <c r="C94" s="23">
        <f t="shared" si="22"/>
        <v>966.5000000000001</v>
      </c>
      <c r="D94" s="23">
        <f t="shared" si="22"/>
        <v>210.5</v>
      </c>
      <c r="E94" s="23">
        <f t="shared" si="22"/>
        <v>95.5</v>
      </c>
      <c r="F94" s="23">
        <f t="shared" si="22"/>
        <v>120.4</v>
      </c>
      <c r="G94" s="23">
        <f t="shared" si="22"/>
        <v>234.3</v>
      </c>
      <c r="H94" s="23">
        <f t="shared" si="22"/>
        <v>272.5</v>
      </c>
      <c r="I94" s="23">
        <f t="shared" si="22"/>
        <v>0</v>
      </c>
      <c r="J94" s="23">
        <f t="shared" si="22"/>
        <v>0</v>
      </c>
      <c r="K94" s="23">
        <f t="shared" si="22"/>
        <v>555.6999999999999</v>
      </c>
      <c r="L94" s="23">
        <f t="shared" si="22"/>
        <v>0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62.599999999999994</v>
      </c>
      <c r="R94" s="23">
        <f t="shared" si="22"/>
        <v>0</v>
      </c>
      <c r="S94" s="23">
        <f t="shared" si="22"/>
        <v>0</v>
      </c>
      <c r="T94" s="23">
        <f t="shared" si="22"/>
        <v>14.5</v>
      </c>
      <c r="U94" s="23">
        <f t="shared" si="22"/>
        <v>115.9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1681.9</v>
      </c>
      <c r="AE94" s="28">
        <f>B94+C94-AD94</f>
        <v>1243.1</v>
      </c>
    </row>
    <row r="95" spans="1:31" ht="15.75">
      <c r="A95" s="3" t="s">
        <v>17</v>
      </c>
      <c r="B95" s="23">
        <f aca="true" t="shared" si="23" ref="B95:AB95">B20+B28+B47+B35+B55+B13</f>
        <v>940.7999999999998</v>
      </c>
      <c r="C95" s="23">
        <f t="shared" si="23"/>
        <v>711.1999999999999</v>
      </c>
      <c r="D95" s="23">
        <f t="shared" si="23"/>
        <v>0</v>
      </c>
      <c r="E95" s="23">
        <f t="shared" si="23"/>
        <v>30.1</v>
      </c>
      <c r="F95" s="23">
        <f t="shared" si="23"/>
        <v>4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0</v>
      </c>
      <c r="P95" s="23">
        <f t="shared" si="23"/>
        <v>24.7</v>
      </c>
      <c r="Q95" s="23">
        <f t="shared" si="23"/>
        <v>141.9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200.7</v>
      </c>
      <c r="AE95" s="28">
        <f>B95+C95-AD95</f>
        <v>1451.2999999999997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6536.2</v>
      </c>
      <c r="AE96" s="2">
        <f>AE90-AE91-AE92-AE93-AE94-AE95</f>
        <v>16603.6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670.1</v>
      </c>
      <c r="E99" s="54">
        <f aca="true" t="shared" si="24" ref="E99:Y99">E90+D99</f>
        <v>834.6</v>
      </c>
      <c r="F99" s="54">
        <f t="shared" si="24"/>
        <v>1567.4</v>
      </c>
      <c r="G99" s="54">
        <f t="shared" si="24"/>
        <v>4432.6</v>
      </c>
      <c r="H99" s="54">
        <f t="shared" si="24"/>
        <v>4885.1</v>
      </c>
      <c r="I99" s="54">
        <f t="shared" si="24"/>
        <v>5949.3</v>
      </c>
      <c r="J99" s="54">
        <f t="shared" si="24"/>
        <v>6156.7</v>
      </c>
      <c r="K99" s="54">
        <f t="shared" si="24"/>
        <v>20553.2</v>
      </c>
      <c r="L99" s="54">
        <f t="shared" si="24"/>
        <v>21254.3</v>
      </c>
      <c r="M99" s="54">
        <f t="shared" si="24"/>
        <v>21517.8</v>
      </c>
      <c r="N99" s="54">
        <f t="shared" si="24"/>
        <v>21877.3</v>
      </c>
      <c r="O99" s="54">
        <f t="shared" si="24"/>
        <v>22125.8</v>
      </c>
      <c r="P99" s="54">
        <f t="shared" si="24"/>
        <v>22900.8</v>
      </c>
      <c r="Q99" s="54">
        <f t="shared" si="24"/>
        <v>25994.399999999998</v>
      </c>
      <c r="R99" s="54">
        <f t="shared" si="24"/>
        <v>26383.399999999998</v>
      </c>
      <c r="S99" s="54">
        <f t="shared" si="24"/>
        <v>27360.899999999998</v>
      </c>
      <c r="T99" s="54">
        <f t="shared" si="24"/>
        <v>27740.6</v>
      </c>
      <c r="U99" s="54">
        <f t="shared" si="24"/>
        <v>28096.899999999998</v>
      </c>
      <c r="V99" s="54">
        <f t="shared" si="24"/>
        <v>28096.899999999998</v>
      </c>
      <c r="W99" s="54">
        <f t="shared" si="24"/>
        <v>28096.899999999998</v>
      </c>
      <c r="X99" s="54">
        <f t="shared" si="24"/>
        <v>28096.899999999998</v>
      </c>
      <c r="Y99" s="54">
        <f t="shared" si="24"/>
        <v>28096.899999999998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2014-11-25T12:04:13Z</cp:lastPrinted>
  <dcterms:created xsi:type="dcterms:W3CDTF">2002-11-05T08:53:00Z</dcterms:created>
  <dcterms:modified xsi:type="dcterms:W3CDTF">2014-11-27T06:14:30Z</dcterms:modified>
  <cp:category/>
  <cp:version/>
  <cp:contentType/>
  <cp:contentStatus/>
</cp:coreProperties>
</file>